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comments18.xml" ContentType="application/vnd.openxmlformats-officedocument.spreadsheetml.comments+xml"/>
  <Override PartName="/xl/worksheets/sheet19.xml" ContentType="application/vnd.openxmlformats-officedocument.spreadsheetml.worksheet+xml"/>
  <Override PartName="/xl/comments19.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4415" windowHeight="12735" tabRatio="675" activeTab="3"/>
  </bookViews>
  <sheets>
    <sheet name="No New Revenue" sheetId="1" r:id="rId1"/>
    <sheet name="50-859 SCH WO 313" sheetId="2" r:id="rId2"/>
    <sheet name="50-884 SCH with 313" sheetId="3" r:id="rId3"/>
    <sheet name="50-856 County City Others" sheetId="4" r:id="rId4"/>
    <sheet name="50-858 Water Dist Low Tax" sheetId="5" r:id="rId5"/>
    <sheet name="50-860 Water Dist" sheetId="6" r:id="rId6"/>
    <sheet name="50-212 Notice of Tax Rate" sheetId="7" r:id="rId7"/>
    <sheet name="50-197" sheetId="8" state="hidden" r:id="rId8"/>
    <sheet name="50-198" sheetId="9" state="hidden" r:id="rId9"/>
    <sheet name="50-280 pg1" sheetId="10" state="hidden" r:id="rId10"/>
    <sheet name="50-280 pg2" sheetId="11" state="hidden" r:id="rId11"/>
    <sheet name="50-304 Water Dist Hearing" sheetId="12" r:id="rId12"/>
    <sheet name="50-757" sheetId="13" state="hidden" r:id="rId13"/>
    <sheet name="50-777 pg1" sheetId="14" r:id="rId14"/>
    <sheet name="50-777 pg2" sheetId="15" r:id="rId15"/>
    <sheet name="50-786" sheetId="16" r:id="rId16"/>
    <sheet name="50-818" sheetId="17" state="hidden" r:id="rId17"/>
    <sheet name="50-819" sheetId="18" state="hidden" r:id="rId18"/>
    <sheet name="50-757 " sheetId="19" r:id="rId19"/>
  </sheets>
  <externalReferences>
    <externalReference r:id="rId22"/>
  </externalReferences>
  <definedNames>
    <definedName name="address">'No New Revenue'!$J$42</definedName>
    <definedName name="apyr">'[1]ETR Worksheet'!$L$2</definedName>
    <definedName name="city_state">'No New Revenue'!$J$48</definedName>
    <definedName name="countyormunicipality">'No New Revenue'!$J$49</definedName>
    <definedName name="dateandtime">'No New Revenue'!$J$54</definedName>
    <definedName name="dateofmeeting">'No New Revenue'!$J$56</definedName>
    <definedName name="dateprepared">'No New Revenue'!$J$45</definedName>
    <definedName name="eff_apyr">'No New Revenue'!$L$2</definedName>
    <definedName name="eff_code">'No New Revenue'!$D$2</definedName>
    <definedName name="eff_datetime">'No New Revenue'!$B$1</definedName>
    <definedName name="eff_desc">'No New Revenue'!$F$2</definedName>
    <definedName name="eff_entity">'[1]ETR Worksheet'!$F$2</definedName>
    <definedName name="eff_hist2525d">'No New Revenue'!$K$7</definedName>
    <definedName name="eff_histabsolutexempt">'No New Revenue'!$K$20</definedName>
    <definedName name="eff_histchapter313appraisedis">'No New Revenue'!$K$13</definedName>
    <definedName name="eff_histchapter313limitedmo">'No New Revenue'!$K$14</definedName>
    <definedName name="eff_histchapter42">'No New Revenue'!$K$8</definedName>
    <definedName name="eff_histprdmkt">'No New Revenue'!$K$23</definedName>
    <definedName name="eff_histtaxceiling">'No New Revenue'!$K$11</definedName>
    <definedName name="eff_histtaxrate">'No New Revenue'!$K$18</definedName>
    <definedName name="eff_histtaxrateis">'No New Revenue'!$K$17</definedName>
    <definedName name="eff_histtaxratemo">'No New Revenue'!$K$16</definedName>
    <definedName name="eff_histtxbl">'No New Revenue'!$K$6</definedName>
    <definedName name="eff_histtxblrecog">'No New Revenue'!$K$9</definedName>
    <definedName name="eff_newchapter313">'No New Revenue'!$K$33</definedName>
    <definedName name="eff_newtxbl">'No New Revenue'!$K$34</definedName>
    <definedName name="eff_newtxblabate">'No New Revenue'!$K$35</definedName>
    <definedName name="eff_partialexempt">'No New Revenue'!$K$21</definedName>
    <definedName name="eff_pollution">'No New Revenue'!$K$27</definedName>
    <definedName name="eff_prd">'No New Revenue'!$K$24</definedName>
    <definedName name="eff_taxceiling">'No New Revenue'!$K$32</definedName>
    <definedName name="eff_tif">'No New Revenue'!$K$28</definedName>
    <definedName name="eff_txbl">'No New Revenue'!$K$26</definedName>
    <definedName name="eff_txyr">'No New Revenue'!$N$2</definedName>
    <definedName name="emailaddress">'No New Revenue'!$J$52</definedName>
    <definedName name="meetingplace">'No New Revenue'!$J$55</definedName>
    <definedName name="nameofcountyormunicipaltaxassessor_collector">'No New Revenue'!$J$50</definedName>
    <definedName name="nameofpersonpreparingthisnotice">'No New Revenue'!$J$43</definedName>
    <definedName name="nameofroom_building_physicallocation">'No New Revenue'!$J$47</definedName>
    <definedName name="_xlnm.Print_Area" localSheetId="7">'50-197'!$A$1:$I$52</definedName>
    <definedName name="_xlnm.Print_Area" localSheetId="8">'50-198'!$A$1:$I$61</definedName>
    <definedName name="_xlnm.Print_Area" localSheetId="6">'50-212 Notice of Tax Rate'!$A$1:$N$146</definedName>
    <definedName name="_xlnm.Print_Area" localSheetId="9">'50-280 pg1'!$A$1:$I$50</definedName>
    <definedName name="_xlnm.Print_Area" localSheetId="10">'50-280 pg2'!$A$1:$L$48</definedName>
    <definedName name="_xlnm.Print_Area" localSheetId="11">'50-304 Water Dist Hearing'!$A$1:$J$79</definedName>
    <definedName name="_xlnm.Print_Area" localSheetId="12">'50-757'!$A$1:$I$51</definedName>
    <definedName name="_xlnm.Print_Area" localSheetId="13">'50-777 pg1'!$A$1:$J$53</definedName>
    <definedName name="_xlnm.Print_Area" localSheetId="14">'50-777 pg2'!$A$1:$L$45</definedName>
    <definedName name="_xlnm.Print_Area" localSheetId="15">'50-786'!$A$1:$I$55</definedName>
    <definedName name="_xlnm.Print_Area" localSheetId="17">'50-819'!$A$1:$I$45</definedName>
    <definedName name="_xlnm.Print_Area" localSheetId="3">'50-856 County City Others'!$A$1:$D$217</definedName>
    <definedName name="_xlnm.Print_Area" localSheetId="4">'50-858 Water Dist Low Tax'!$A$1:$D$90</definedName>
    <definedName name="_xlnm.Print_Area" localSheetId="1">'50-859 SCH WO 313'!$A$1:$E$125</definedName>
    <definedName name="_xlnm.Print_Area" localSheetId="2">'50-884 SCH with 313'!$A$1:$D$151</definedName>
    <definedName name="_xlnm.Print_Area" localSheetId="0">'No New Revenue'!$A$1:$O$64</definedName>
    <definedName name="publicmeetingat">'No New Revenue'!$J$46</definedName>
    <definedName name="telephonenumber">'No New Revenue'!$J$51</definedName>
    <definedName name="timeofmeeting">'No New Revenue'!$J$57</definedName>
    <definedName name="title">'No New Revenue'!$J$44</definedName>
    <definedName name="websiteaddress">'No New Revenue'!$J$53</definedName>
    <definedName name="Z_8C5E928A_97E0_44B1_879D_C91BDD249B4C_.wvu.FilterData" localSheetId="0" hidden="1">'No New Revenue'!$B$4:$N$4</definedName>
    <definedName name="Z_8C5E928A_97E0_44B1_879D_C91BDD249B4C_.wvu.PrintArea" localSheetId="6" hidden="1">'50-212 Notice of Tax Rate'!$A$1:$M$35</definedName>
    <definedName name="Z_8C5E928A_97E0_44B1_879D_C91BDD249B4C_.wvu.PrintArea" localSheetId="13" hidden="1">'50-777 pg1'!$A$1:$I$53</definedName>
    <definedName name="Z_8C5E928A_97E0_44B1_879D_C91BDD249B4C_.wvu.PrintArea" localSheetId="3" hidden="1">'50-856 County City Others'!$A$2:$D$161</definedName>
    <definedName name="Z_8C5E928A_97E0_44B1_879D_C91BDD249B4C_.wvu.PrintArea" localSheetId="1" hidden="1">'50-859 SCH WO 313'!$A$1:$D$91</definedName>
    <definedName name="Z_8C5E928A_97E0_44B1_879D_C91BDD249B4C_.wvu.PrintArea" localSheetId="0" hidden="1">'No New Revenue'!$A$1:$O$64</definedName>
    <definedName name="Z_D9C52D58_E81E_4AED_A8BE_73ABBF6179A0_.wvu.PrintArea" localSheetId="3" hidden="1">'50-856 County City Others'!$A$2:$D$161</definedName>
    <definedName name="Z_D9C52D58_E81E_4AED_A8BE_73ABBF6179A0_.wvu.PrintArea" localSheetId="1" hidden="1">'50-859 SCH WO 313'!$A$1:$D$91</definedName>
    <definedName name="Z_D9C52D58_E81E_4AED_A8BE_73ABBF6179A0_.wvu.PrintArea" localSheetId="0" hidden="1">'No New Revenue'!$A$1:$O$36</definedName>
  </definedNames>
  <calcPr fullCalcOnLoad="1"/>
</workbook>
</file>

<file path=xl/comments1.xml><?xml version="1.0" encoding="utf-8"?>
<comments xmlns="http://schemas.openxmlformats.org/spreadsheetml/2006/main">
  <authors>
    <author>SDS</author>
  </authors>
  <commentList>
    <comment ref="C30" authorId="0">
      <text>
        <r>
          <rPr>
            <b/>
            <sz val="9"/>
            <rFont val="Tahoma"/>
            <family val="2"/>
          </rPr>
          <t>SDS:</t>
        </r>
        <r>
          <rPr>
            <sz val="9"/>
            <rFont val="Tahoma"/>
            <family val="2"/>
          </rPr>
          <t xml:space="preserve">
* Please contact Chief Apprasier to obtain estimated Recognizable values of property under protest</t>
        </r>
      </text>
    </comment>
    <comment ref="L30" authorId="0">
      <text>
        <r>
          <rPr>
            <b/>
            <sz val="9"/>
            <rFont val="Tahoma"/>
            <family val="2"/>
          </rPr>
          <t>SDS:</t>
        </r>
        <r>
          <rPr>
            <sz val="9"/>
            <rFont val="Tahoma"/>
            <family val="2"/>
          </rPr>
          <t xml:space="preserve">
* Please contact Chief Apprasier to obtain estimated Recognizable values of property under protest</t>
        </r>
      </text>
    </comment>
    <comment ref="N30" authorId="0">
      <text>
        <r>
          <rPr>
            <b/>
            <sz val="9"/>
            <rFont val="Tahoma"/>
            <family val="2"/>
          </rPr>
          <t>SDS:</t>
        </r>
        <r>
          <rPr>
            <sz val="9"/>
            <rFont val="Tahoma"/>
            <family val="2"/>
          </rPr>
          <t xml:space="preserve">
* Please contact Chief Apprasier to obtain estimated Recognizable values of property under protest</t>
        </r>
      </text>
    </comment>
  </commentList>
</comments>
</file>

<file path=xl/comments10.xml><?xml version="1.0" encoding="utf-8"?>
<comments xmlns="http://schemas.openxmlformats.org/spreadsheetml/2006/main">
  <authors>
    <author>SDS</author>
  </authors>
  <commentList>
    <comment ref="B4" authorId="0">
      <text>
        <r>
          <rPr>
            <b/>
            <sz val="9"/>
            <rFont val="Tahoma"/>
            <family val="2"/>
          </rPr>
          <t>SDS:</t>
        </r>
        <r>
          <rPr>
            <sz val="9"/>
            <rFont val="Tahoma"/>
            <family val="2"/>
          </rPr>
          <t xml:space="preserve">
Name of school district</t>
        </r>
      </text>
    </comment>
    <comment ref="C6" authorId="0">
      <text>
        <r>
          <rPr>
            <b/>
            <sz val="9"/>
            <rFont val="Tahoma"/>
            <family val="2"/>
          </rPr>
          <t>SDS:</t>
        </r>
        <r>
          <rPr>
            <sz val="9"/>
            <rFont val="Tahoma"/>
            <family val="2"/>
          </rPr>
          <t xml:space="preserve">
Time, date, year</t>
        </r>
      </text>
    </comment>
    <comment ref="B8" authorId="0">
      <text>
        <r>
          <rPr>
            <b/>
            <sz val="9"/>
            <rFont val="Tahoma"/>
            <family val="2"/>
          </rPr>
          <t>SDS:</t>
        </r>
        <r>
          <rPr>
            <sz val="9"/>
            <rFont val="Tahoma"/>
            <family val="2"/>
          </rPr>
          <t xml:space="preserve">
Name of room, building, physical location</t>
        </r>
      </text>
    </comment>
    <comment ref="A10" authorId="0">
      <text>
        <r>
          <rPr>
            <b/>
            <sz val="9"/>
            <rFont val="Tahoma"/>
            <family val="2"/>
          </rPr>
          <t>SDS:</t>
        </r>
        <r>
          <rPr>
            <sz val="9"/>
            <rFont val="Tahoma"/>
            <family val="2"/>
          </rPr>
          <t xml:space="preserve">
City, state</t>
        </r>
      </text>
    </comment>
  </commentList>
</comments>
</file>

<file path=xl/comments12.xml><?xml version="1.0" encoding="utf-8"?>
<comments xmlns="http://schemas.openxmlformats.org/spreadsheetml/2006/main">
  <authors>
    <author>SDS</author>
  </authors>
  <commentList>
    <comment ref="B5" authorId="0">
      <text>
        <r>
          <rPr>
            <b/>
            <sz val="9"/>
            <rFont val="Tahoma"/>
            <family val="2"/>
          </rPr>
          <t>SDS:</t>
        </r>
        <r>
          <rPr>
            <sz val="9"/>
            <rFont val="Tahoma"/>
            <family val="2"/>
          </rPr>
          <t xml:space="preserve">
Name of the district</t>
        </r>
      </text>
    </comment>
    <comment ref="D6" authorId="0">
      <text>
        <r>
          <rPr>
            <b/>
            <sz val="9"/>
            <rFont val="Tahoma"/>
            <family val="2"/>
          </rPr>
          <t>SDS:</t>
        </r>
        <r>
          <rPr>
            <sz val="9"/>
            <rFont val="Tahoma"/>
            <family val="2"/>
          </rPr>
          <t xml:space="preserve">
Year of tax levy</t>
        </r>
      </text>
    </comment>
    <comment ref="G6" authorId="0">
      <text>
        <r>
          <rPr>
            <b/>
            <sz val="9"/>
            <rFont val="Tahoma"/>
            <family val="2"/>
          </rPr>
          <t>SDS:</t>
        </r>
        <r>
          <rPr>
            <sz val="9"/>
            <rFont val="Tahoma"/>
            <family val="2"/>
          </rPr>
          <t xml:space="preserve">
Date and time</t>
        </r>
      </text>
    </comment>
    <comment ref="A7" authorId="0">
      <text>
        <r>
          <rPr>
            <b/>
            <sz val="9"/>
            <rFont val="Tahoma"/>
            <family val="2"/>
          </rPr>
          <t>SDS:</t>
        </r>
        <r>
          <rPr>
            <sz val="9"/>
            <rFont val="Tahoma"/>
            <family val="2"/>
          </rPr>
          <t xml:space="preserve">
Meeting place</t>
        </r>
      </text>
    </comment>
    <comment ref="C12" authorId="0">
      <text>
        <r>
          <rPr>
            <b/>
            <sz val="9"/>
            <rFont val="Tahoma"/>
            <family val="2"/>
          </rPr>
          <t>SDS:</t>
        </r>
        <r>
          <rPr>
            <sz val="9"/>
            <rFont val="Tahoma"/>
            <family val="2"/>
          </rPr>
          <t xml:space="preserve">
(Names of all members of the governing body and how each voted on the proposed tax rate)</t>
        </r>
      </text>
    </comment>
    <comment ref="D13" authorId="0">
      <text>
        <r>
          <rPr>
            <b/>
            <sz val="9"/>
            <rFont val="Tahoma"/>
            <family val="2"/>
          </rPr>
          <t>SDS:</t>
        </r>
        <r>
          <rPr>
            <sz val="9"/>
            <rFont val="Tahoma"/>
            <family val="2"/>
          </rPr>
          <t xml:space="preserve">
(Names of all members of the governing body and how each voted on the proposed tax rate)</t>
        </r>
      </text>
    </comment>
    <comment ref="D14" authorId="0">
      <text>
        <r>
          <rPr>
            <b/>
            <sz val="9"/>
            <rFont val="Tahoma"/>
            <family val="2"/>
          </rPr>
          <t>SDS:</t>
        </r>
        <r>
          <rPr>
            <sz val="9"/>
            <rFont val="Tahoma"/>
            <family val="2"/>
          </rPr>
          <t xml:space="preserve">
(Names of all members of the governing body and how each voted on the proposed tax rate)</t>
        </r>
      </text>
    </comment>
    <comment ref="A40" authorId="0">
      <text>
        <r>
          <rPr>
            <b/>
            <sz val="9"/>
            <rFont val="Tahoma"/>
            <family val="2"/>
          </rPr>
          <t>SDS:</t>
        </r>
        <r>
          <rPr>
            <sz val="9"/>
            <rFont val="Tahoma"/>
            <family val="2"/>
          </rPr>
          <t xml:space="preserve">
(governing body of the water district)
</t>
        </r>
      </text>
    </comment>
    <comment ref="A41" authorId="0">
      <text>
        <r>
          <rPr>
            <b/>
            <sz val="9"/>
            <rFont val="Tahoma"/>
            <family val="2"/>
          </rPr>
          <t>SDS:</t>
        </r>
        <r>
          <rPr>
            <sz val="9"/>
            <rFont val="Tahoma"/>
            <family val="2"/>
          </rPr>
          <t xml:space="preserve">
(description of purpose of increase)</t>
        </r>
      </text>
    </comment>
  </commentList>
</comments>
</file>

<file path=xl/comments13.xml><?xml version="1.0" encoding="utf-8"?>
<comments xmlns="http://schemas.openxmlformats.org/spreadsheetml/2006/main">
  <authors>
    <author>SDS</author>
  </authors>
  <commentList>
    <comment ref="F6" authorId="0">
      <text>
        <r>
          <rPr>
            <b/>
            <sz val="9"/>
            <rFont val="Tahoma"/>
            <family val="2"/>
          </rPr>
          <t>SDS:</t>
        </r>
        <r>
          <rPr>
            <sz val="9"/>
            <rFont val="Tahoma"/>
            <family val="2"/>
          </rPr>
          <t xml:space="preserve">
Time</t>
        </r>
      </text>
    </comment>
    <comment ref="E7" authorId="0">
      <text>
        <r>
          <rPr>
            <b/>
            <sz val="9"/>
            <rFont val="Tahoma"/>
            <family val="2"/>
          </rPr>
          <t>SDS:</t>
        </r>
        <r>
          <rPr>
            <sz val="9"/>
            <rFont val="Tahoma"/>
            <family val="2"/>
          </rPr>
          <t xml:space="preserve">
Location</t>
        </r>
      </text>
    </comment>
    <comment ref="F10" authorId="0">
      <text>
        <r>
          <rPr>
            <b/>
            <sz val="9"/>
            <rFont val="Tahoma"/>
            <family val="2"/>
          </rPr>
          <t>SDS:</t>
        </r>
        <r>
          <rPr>
            <sz val="9"/>
            <rFont val="Tahoma"/>
            <family val="2"/>
          </rPr>
          <t xml:space="preserve">
Year</t>
        </r>
      </text>
    </comment>
    <comment ref="A11" authorId="0">
      <text>
        <r>
          <rPr>
            <b/>
            <sz val="9"/>
            <rFont val="Tahoma"/>
            <family val="2"/>
          </rPr>
          <t>SDS:</t>
        </r>
        <r>
          <rPr>
            <sz val="9"/>
            <rFont val="Tahoma"/>
            <family val="2"/>
          </rPr>
          <t xml:space="preserve">
(rate)</t>
        </r>
      </text>
    </comment>
    <comment ref="F17" authorId="0">
      <text>
        <r>
          <rPr>
            <b/>
            <sz val="9"/>
            <rFont val="Tahoma"/>
            <family val="2"/>
          </rPr>
          <t>SDS:</t>
        </r>
        <r>
          <rPr>
            <sz val="9"/>
            <rFont val="Tahoma"/>
            <family val="2"/>
          </rPr>
          <t xml:space="preserve">
Name of taxing unit</t>
        </r>
      </text>
    </comment>
    <comment ref="B20" authorId="0">
      <text>
        <r>
          <rPr>
            <b/>
            <sz val="9"/>
            <rFont val="Tahoma"/>
            <family val="2"/>
          </rPr>
          <t>SDS:</t>
        </r>
        <r>
          <rPr>
            <sz val="9"/>
            <rFont val="Tahoma"/>
            <family val="2"/>
          </rPr>
          <t xml:space="preserve">
(percentage by which the proposed tax rate exceeds the effective tax rate)</t>
        </r>
      </text>
    </comment>
  </commentList>
</comments>
</file>

<file path=xl/comments14.xml><?xml version="1.0" encoding="utf-8"?>
<comments xmlns="http://schemas.openxmlformats.org/spreadsheetml/2006/main">
  <authors>
    <author>SDS</author>
  </authors>
  <commentList>
    <comment ref="B5" authorId="0">
      <text>
        <r>
          <rPr>
            <b/>
            <sz val="9"/>
            <rFont val="Tahoma"/>
            <family val="2"/>
          </rPr>
          <t>SDS:</t>
        </r>
        <r>
          <rPr>
            <sz val="9"/>
            <rFont val="Tahoma"/>
            <family val="2"/>
          </rPr>
          <t xml:space="preserve">
Name of school district</t>
        </r>
      </text>
    </comment>
    <comment ref="D7" authorId="0">
      <text>
        <r>
          <rPr>
            <b/>
            <sz val="9"/>
            <rFont val="Tahoma"/>
            <family val="2"/>
          </rPr>
          <t>SDS:</t>
        </r>
        <r>
          <rPr>
            <sz val="9"/>
            <rFont val="Tahoma"/>
            <family val="2"/>
          </rPr>
          <t xml:space="preserve">
Time</t>
        </r>
      </text>
    </comment>
    <comment ref="F7" authorId="0">
      <text>
        <r>
          <rPr>
            <b/>
            <sz val="9"/>
            <rFont val="Tahoma"/>
            <family val="2"/>
          </rPr>
          <t xml:space="preserve">SDS: 
</t>
        </r>
        <r>
          <rPr>
            <sz val="9"/>
            <rFont val="Tahoma"/>
            <family val="2"/>
          </rPr>
          <t>Date, year</t>
        </r>
      </text>
    </comment>
    <comment ref="B9" authorId="0">
      <text>
        <r>
          <rPr>
            <b/>
            <sz val="9"/>
            <rFont val="Tahoma"/>
            <family val="2"/>
          </rPr>
          <t>SDS:</t>
        </r>
        <r>
          <rPr>
            <sz val="9"/>
            <rFont val="Tahoma"/>
            <family val="2"/>
          </rPr>
          <t xml:space="preserve">
Name of room, building, physical location</t>
        </r>
      </text>
    </comment>
    <comment ref="A11" authorId="0">
      <text>
        <r>
          <rPr>
            <b/>
            <sz val="9"/>
            <rFont val="Tahoma"/>
            <family val="2"/>
          </rPr>
          <t>SDS:</t>
        </r>
        <r>
          <rPr>
            <sz val="9"/>
            <rFont val="Tahoma"/>
            <family val="2"/>
          </rPr>
          <t xml:space="preserve">
City, state</t>
        </r>
      </text>
    </comment>
  </commentList>
</comments>
</file>

<file path=xl/comments15.xml><?xml version="1.0" encoding="utf-8"?>
<comments xmlns="http://schemas.openxmlformats.org/spreadsheetml/2006/main">
  <authors>
    <author>SDS</author>
  </authors>
  <commentList>
    <comment ref="B31" authorId="0">
      <text>
        <r>
          <rPr>
            <b/>
            <sz val="9"/>
            <rFont val="Tahoma"/>
            <family val="2"/>
          </rPr>
          <t>SDS:</t>
        </r>
        <r>
          <rPr>
            <sz val="9"/>
            <rFont val="Tahoma"/>
            <family val="2"/>
          </rPr>
          <t xml:space="preserve">
The school district rollback rate determined under Section 26.08, Tax Code</t>
        </r>
      </text>
    </comment>
    <comment ref="A35" authorId="0">
      <text>
        <r>
          <rPr>
            <b/>
            <sz val="9"/>
            <rFont val="Tahoma"/>
            <family val="2"/>
          </rPr>
          <t>SDS:</t>
        </r>
        <r>
          <rPr>
            <sz val="9"/>
            <rFont val="Tahoma"/>
            <family val="2"/>
          </rPr>
          <t xml:space="preserve">
The school district rollback rate</t>
        </r>
      </text>
    </comment>
  </commentList>
</comments>
</file>

<file path=xl/comments16.xml><?xml version="1.0" encoding="utf-8"?>
<comments xmlns="http://schemas.openxmlformats.org/spreadsheetml/2006/main">
  <authors>
    <author>SDS</author>
  </authors>
  <commentList>
    <comment ref="B8" authorId="0">
      <text>
        <r>
          <rPr>
            <b/>
            <sz val="9"/>
            <rFont val="Tahoma"/>
            <family val="2"/>
          </rPr>
          <t>SDS:</t>
        </r>
        <r>
          <rPr>
            <sz val="9"/>
            <rFont val="Tahoma"/>
            <family val="2"/>
          </rPr>
          <t xml:space="preserve">
Name of school district</t>
        </r>
      </text>
    </comment>
    <comment ref="D9" authorId="0">
      <text>
        <r>
          <rPr>
            <b/>
            <sz val="9"/>
            <rFont val="Tahoma"/>
            <family val="2"/>
          </rPr>
          <t>SDS:</t>
        </r>
        <r>
          <rPr>
            <sz val="9"/>
            <rFont val="Tahoma"/>
            <family val="2"/>
          </rPr>
          <t xml:space="preserve">
Time</t>
        </r>
      </text>
    </comment>
    <comment ref="E9" authorId="0">
      <text>
        <r>
          <rPr>
            <b/>
            <sz val="9"/>
            <rFont val="Tahoma"/>
            <family val="2"/>
          </rPr>
          <t>SDS:</t>
        </r>
        <r>
          <rPr>
            <sz val="9"/>
            <rFont val="Tahoma"/>
            <family val="2"/>
          </rPr>
          <t xml:space="preserve">
Date, year</t>
        </r>
      </text>
    </comment>
    <comment ref="B10" authorId="0">
      <text>
        <r>
          <rPr>
            <b/>
            <sz val="9"/>
            <rFont val="Tahoma"/>
            <family val="2"/>
          </rPr>
          <t>SDS:</t>
        </r>
        <r>
          <rPr>
            <sz val="9"/>
            <rFont val="Tahoma"/>
            <family val="2"/>
          </rPr>
          <t xml:space="preserve">
Name of room, building, physical location</t>
        </r>
      </text>
    </comment>
    <comment ref="A11" authorId="0">
      <text>
        <r>
          <rPr>
            <b/>
            <sz val="9"/>
            <rFont val="Tahoma"/>
            <family val="2"/>
          </rPr>
          <t>SDS:</t>
        </r>
        <r>
          <rPr>
            <sz val="9"/>
            <rFont val="Tahoma"/>
            <family val="2"/>
          </rPr>
          <t xml:space="preserve">
City, state</t>
        </r>
      </text>
    </comment>
  </commentList>
</comments>
</file>

<file path=xl/comments17.xml><?xml version="1.0" encoding="utf-8"?>
<comments xmlns="http://schemas.openxmlformats.org/spreadsheetml/2006/main">
  <authors>
    <author>SDS</author>
  </authors>
  <commentList>
    <comment ref="F2" authorId="0">
      <text>
        <r>
          <rPr>
            <b/>
            <sz val="9"/>
            <rFont val="Tahoma"/>
            <family val="2"/>
          </rPr>
          <t>SDS:</t>
        </r>
        <r>
          <rPr>
            <sz val="9"/>
            <rFont val="Tahoma"/>
            <family val="2"/>
          </rPr>
          <t xml:space="preserve">
Current Tax year</t>
        </r>
      </text>
    </comment>
    <comment ref="A5" authorId="0">
      <text>
        <r>
          <rPr>
            <b/>
            <sz val="9"/>
            <rFont val="Tahoma"/>
            <family val="2"/>
          </rPr>
          <t>SDS:</t>
        </r>
        <r>
          <rPr>
            <sz val="9"/>
            <rFont val="Tahoma"/>
            <family val="2"/>
          </rPr>
          <t xml:space="preserve">
County or municipality</t>
        </r>
      </text>
    </comment>
    <comment ref="A9" authorId="0">
      <text>
        <r>
          <rPr>
            <b/>
            <sz val="9"/>
            <rFont val="Tahoma"/>
            <family val="2"/>
          </rPr>
          <t xml:space="preserve">SDS:
</t>
        </r>
        <r>
          <rPr>
            <sz val="9"/>
            <rFont val="Tahoma"/>
            <family val="2"/>
          </rPr>
          <t>Name of county or municipality</t>
        </r>
      </text>
    </comment>
    <comment ref="A19" authorId="0">
      <text>
        <r>
          <rPr>
            <b/>
            <sz val="9"/>
            <rFont val="Tahoma"/>
            <family val="2"/>
          </rPr>
          <t>SDS:</t>
        </r>
        <r>
          <rPr>
            <sz val="9"/>
            <rFont val="Tahoma"/>
            <family val="2"/>
          </rPr>
          <t xml:space="preserve">
Name of county or municipality</t>
        </r>
      </text>
    </comment>
    <comment ref="G19" authorId="0">
      <text>
        <r>
          <rPr>
            <b/>
            <sz val="9"/>
            <rFont val="Tahoma"/>
            <family val="2"/>
          </rPr>
          <t>SDS:</t>
        </r>
        <r>
          <rPr>
            <sz val="9"/>
            <rFont val="Tahoma"/>
            <family val="2"/>
          </rPr>
          <t xml:space="preserve">
preceding</t>
        </r>
      </text>
    </comment>
    <comment ref="B20" authorId="0">
      <text>
        <r>
          <rPr>
            <b/>
            <sz val="9"/>
            <rFont val="Tahoma"/>
            <family val="2"/>
          </rPr>
          <t>SDS:</t>
        </r>
        <r>
          <rPr>
            <sz val="9"/>
            <rFont val="Tahoma"/>
            <family val="2"/>
          </rPr>
          <t xml:space="preserve">
Current</t>
        </r>
      </text>
    </comment>
    <comment ref="A30" authorId="0">
      <text>
        <r>
          <rPr>
            <b/>
            <sz val="9"/>
            <rFont val="Tahoma"/>
            <family val="2"/>
          </rPr>
          <t>SDS:</t>
        </r>
        <r>
          <rPr>
            <sz val="9"/>
            <rFont val="Tahoma"/>
            <family val="2"/>
          </rPr>
          <t xml:space="preserve">
Name of county or municipal tax assessor-collector</t>
        </r>
      </text>
    </comment>
    <comment ref="A31" authorId="0">
      <text>
        <r>
          <rPr>
            <b/>
            <sz val="9"/>
            <rFont val="Tahoma"/>
            <family val="2"/>
          </rPr>
          <t>SDS:</t>
        </r>
        <r>
          <rPr>
            <sz val="9"/>
            <rFont val="Tahoma"/>
            <family val="2"/>
          </rPr>
          <t xml:space="preserve">
Name of county or municipal </t>
        </r>
      </text>
    </comment>
    <comment ref="A32" authorId="0">
      <text>
        <r>
          <rPr>
            <b/>
            <sz val="9"/>
            <rFont val="Tahoma"/>
            <family val="2"/>
          </rPr>
          <t>SDS:</t>
        </r>
        <r>
          <rPr>
            <sz val="9"/>
            <rFont val="Tahoma"/>
            <family val="2"/>
          </rPr>
          <t xml:space="preserve">
Address</t>
        </r>
      </text>
    </comment>
    <comment ref="A33" authorId="0">
      <text>
        <r>
          <rPr>
            <b/>
            <sz val="9"/>
            <rFont val="Tahoma"/>
            <family val="2"/>
          </rPr>
          <t>SDS:</t>
        </r>
        <r>
          <rPr>
            <sz val="9"/>
            <rFont val="Tahoma"/>
            <family val="2"/>
          </rPr>
          <t xml:space="preserve">
Telephone number</t>
        </r>
      </text>
    </comment>
    <comment ref="A34" authorId="0">
      <text>
        <r>
          <rPr>
            <b/>
            <sz val="9"/>
            <rFont val="Tahoma"/>
            <family val="2"/>
          </rPr>
          <t>SDS:</t>
        </r>
        <r>
          <rPr>
            <sz val="9"/>
            <rFont val="Tahoma"/>
            <family val="2"/>
          </rPr>
          <t xml:space="preserve">
E-mail address</t>
        </r>
      </text>
    </comment>
    <comment ref="A35" authorId="0">
      <text>
        <r>
          <rPr>
            <b/>
            <sz val="9"/>
            <rFont val="Tahoma"/>
            <family val="2"/>
          </rPr>
          <t>SDS:</t>
        </r>
        <r>
          <rPr>
            <sz val="9"/>
            <rFont val="Tahoma"/>
            <family val="2"/>
          </rPr>
          <t xml:space="preserve">
Internet website address, if applicable</t>
        </r>
      </text>
    </comment>
  </commentList>
</comments>
</file>

<file path=xl/comments18.xml><?xml version="1.0" encoding="utf-8"?>
<comments xmlns="http://schemas.openxmlformats.org/spreadsheetml/2006/main">
  <authors>
    <author>SDS</author>
  </authors>
  <commentList>
    <comment ref="F2" authorId="0">
      <text>
        <r>
          <rPr>
            <b/>
            <sz val="9"/>
            <rFont val="Tahoma"/>
            <family val="2"/>
          </rPr>
          <t>SDS:</t>
        </r>
        <r>
          <rPr>
            <sz val="9"/>
            <rFont val="Tahoma"/>
            <family val="2"/>
          </rPr>
          <t xml:space="preserve">
Current Tax Year</t>
        </r>
      </text>
    </comment>
    <comment ref="A5" authorId="0">
      <text>
        <r>
          <rPr>
            <b/>
            <sz val="9"/>
            <rFont val="Tahoma"/>
            <family val="2"/>
          </rPr>
          <t>SDS:</t>
        </r>
        <r>
          <rPr>
            <sz val="9"/>
            <rFont val="Tahoma"/>
            <family val="2"/>
          </rPr>
          <t xml:space="preserve">
county or municipality</t>
        </r>
      </text>
    </comment>
    <comment ref="A9" authorId="0">
      <text>
        <r>
          <rPr>
            <b/>
            <sz val="9"/>
            <rFont val="Tahoma"/>
            <family val="2"/>
          </rPr>
          <t>SDS:</t>
        </r>
        <r>
          <rPr>
            <sz val="9"/>
            <rFont val="Tahoma"/>
            <family val="2"/>
          </rPr>
          <t xml:space="preserve">
Name of county or municipality</t>
        </r>
      </text>
    </comment>
    <comment ref="C12" authorId="0">
      <text>
        <r>
          <rPr>
            <b/>
            <sz val="9"/>
            <rFont val="Tahoma"/>
            <family val="2"/>
          </rPr>
          <t xml:space="preserve">SDS:
</t>
        </r>
        <r>
          <rPr>
            <sz val="9"/>
            <rFont val="Tahoma"/>
            <family val="2"/>
          </rPr>
          <t>County or municipality</t>
        </r>
      </text>
    </comment>
    <comment ref="D13" authorId="0">
      <text>
        <r>
          <rPr>
            <b/>
            <sz val="9"/>
            <rFont val="Tahoma"/>
            <family val="2"/>
          </rPr>
          <t>SDS:</t>
        </r>
        <r>
          <rPr>
            <sz val="9"/>
            <rFont val="Tahoma"/>
            <family val="2"/>
          </rPr>
          <t xml:space="preserve">
Description of purpose of increase</t>
        </r>
      </text>
    </comment>
    <comment ref="A21" authorId="0">
      <text>
        <r>
          <rPr>
            <b/>
            <sz val="9"/>
            <rFont val="Tahoma"/>
            <family val="2"/>
          </rPr>
          <t>SDS:</t>
        </r>
        <r>
          <rPr>
            <sz val="9"/>
            <rFont val="Tahoma"/>
            <family val="2"/>
          </rPr>
          <t xml:space="preserve">
Name of county or municipality</t>
        </r>
      </text>
    </comment>
    <comment ref="G21" authorId="0">
      <text>
        <r>
          <rPr>
            <b/>
            <sz val="9"/>
            <rFont val="Tahoma"/>
            <family val="2"/>
          </rPr>
          <t>SDS:</t>
        </r>
        <r>
          <rPr>
            <sz val="9"/>
            <rFont val="Tahoma"/>
            <family val="2"/>
          </rPr>
          <t xml:space="preserve">
Preceding</t>
        </r>
      </text>
    </comment>
    <comment ref="B22" authorId="0">
      <text>
        <r>
          <rPr>
            <b/>
            <sz val="9"/>
            <rFont val="Tahoma"/>
            <family val="2"/>
          </rPr>
          <t>SDS:</t>
        </r>
        <r>
          <rPr>
            <sz val="9"/>
            <rFont val="Tahoma"/>
            <family val="2"/>
          </rPr>
          <t xml:space="preserve">
Current</t>
        </r>
      </text>
    </comment>
    <comment ref="F24" authorId="0">
      <text>
        <r>
          <rPr>
            <b/>
            <sz val="9"/>
            <rFont val="Tahoma"/>
            <family val="2"/>
          </rPr>
          <t>SDS:</t>
        </r>
        <r>
          <rPr>
            <sz val="9"/>
            <rFont val="Tahoma"/>
            <family val="2"/>
          </rPr>
          <t xml:space="preserve">
Name of county or municipality</t>
        </r>
      </text>
    </comment>
    <comment ref="A32" authorId="0">
      <text>
        <r>
          <rPr>
            <b/>
            <sz val="9"/>
            <rFont val="Tahoma"/>
            <family val="2"/>
          </rPr>
          <t>SDS:</t>
        </r>
        <r>
          <rPr>
            <sz val="9"/>
            <rFont val="Tahoma"/>
            <family val="2"/>
          </rPr>
          <t xml:space="preserve">
Name of county or municipality tax assessor-collector</t>
        </r>
      </text>
    </comment>
    <comment ref="A33" authorId="0">
      <text>
        <r>
          <rPr>
            <b/>
            <sz val="9"/>
            <rFont val="Tahoma"/>
            <family val="2"/>
          </rPr>
          <t>SDS:</t>
        </r>
        <r>
          <rPr>
            <sz val="9"/>
            <rFont val="Tahoma"/>
            <family val="2"/>
          </rPr>
          <t xml:space="preserve">
Name of county or municipality</t>
        </r>
      </text>
    </comment>
    <comment ref="A34" authorId="0">
      <text>
        <r>
          <rPr>
            <b/>
            <sz val="9"/>
            <rFont val="Tahoma"/>
            <family val="2"/>
          </rPr>
          <t>SDS:</t>
        </r>
        <r>
          <rPr>
            <sz val="9"/>
            <rFont val="Tahoma"/>
            <family val="2"/>
          </rPr>
          <t xml:space="preserve">
Address</t>
        </r>
      </text>
    </comment>
    <comment ref="A35" authorId="0">
      <text>
        <r>
          <rPr>
            <b/>
            <sz val="9"/>
            <rFont val="Tahoma"/>
            <family val="2"/>
          </rPr>
          <t>SDS:</t>
        </r>
        <r>
          <rPr>
            <sz val="9"/>
            <rFont val="Tahoma"/>
            <family val="2"/>
          </rPr>
          <t xml:space="preserve">
Telephone number</t>
        </r>
      </text>
    </comment>
    <comment ref="A36" authorId="0">
      <text>
        <r>
          <rPr>
            <b/>
            <sz val="9"/>
            <rFont val="Tahoma"/>
            <family val="2"/>
          </rPr>
          <t>SDS:</t>
        </r>
        <r>
          <rPr>
            <sz val="9"/>
            <rFont val="Tahoma"/>
            <family val="2"/>
          </rPr>
          <t xml:space="preserve">
e-mail address</t>
        </r>
      </text>
    </comment>
    <comment ref="A37" authorId="0">
      <text>
        <r>
          <rPr>
            <b/>
            <sz val="9"/>
            <rFont val="Tahoma"/>
            <family val="2"/>
          </rPr>
          <t>SDS:</t>
        </r>
        <r>
          <rPr>
            <sz val="9"/>
            <rFont val="Tahoma"/>
            <family val="2"/>
          </rPr>
          <t xml:space="preserve">
Internet website address, if applicable</t>
        </r>
      </text>
    </comment>
    <comment ref="B42" authorId="0">
      <text>
        <r>
          <rPr>
            <b/>
            <sz val="9"/>
            <rFont val="Tahoma"/>
            <family val="2"/>
          </rPr>
          <t>SDS:</t>
        </r>
        <r>
          <rPr>
            <sz val="9"/>
            <rFont val="Tahoma"/>
            <family val="2"/>
          </rPr>
          <t xml:space="preserve">
Insert date and time</t>
        </r>
      </text>
    </comment>
    <comment ref="F42" authorId="0">
      <text>
        <r>
          <rPr>
            <b/>
            <sz val="9"/>
            <rFont val="Tahoma"/>
            <family val="2"/>
          </rPr>
          <t>SDS:</t>
        </r>
        <r>
          <rPr>
            <sz val="9"/>
            <rFont val="Tahoma"/>
            <family val="2"/>
          </rPr>
          <t xml:space="preserve">
Location of meeting</t>
        </r>
      </text>
    </comment>
    <comment ref="B44" authorId="0">
      <text>
        <r>
          <rPr>
            <b/>
            <sz val="9"/>
            <rFont val="Tahoma"/>
            <family val="2"/>
          </rPr>
          <t>SDS:</t>
        </r>
        <r>
          <rPr>
            <sz val="9"/>
            <rFont val="Tahoma"/>
            <family val="2"/>
          </rPr>
          <t xml:space="preserve">
Insert date and time</t>
        </r>
      </text>
    </comment>
    <comment ref="F44" authorId="0">
      <text>
        <r>
          <rPr>
            <b/>
            <sz val="9"/>
            <rFont val="Tahoma"/>
            <family val="2"/>
          </rPr>
          <t>SDS:</t>
        </r>
        <r>
          <rPr>
            <sz val="9"/>
            <rFont val="Tahoma"/>
            <family val="2"/>
          </rPr>
          <t xml:space="preserve">
Location of meeting</t>
        </r>
      </text>
    </comment>
  </commentList>
</comments>
</file>

<file path=xl/comments19.xml><?xml version="1.0" encoding="utf-8"?>
<comments xmlns="http://schemas.openxmlformats.org/spreadsheetml/2006/main">
  <authors>
    <author>SDS</author>
  </authors>
  <commentList>
    <comment ref="F6" authorId="0">
      <text>
        <r>
          <rPr>
            <b/>
            <sz val="9"/>
            <rFont val="Tahoma"/>
            <family val="2"/>
          </rPr>
          <t>SDS:</t>
        </r>
        <r>
          <rPr>
            <sz val="9"/>
            <rFont val="Tahoma"/>
            <family val="2"/>
          </rPr>
          <t xml:space="preserve">
Time</t>
        </r>
      </text>
    </comment>
    <comment ref="E7" authorId="0">
      <text>
        <r>
          <rPr>
            <b/>
            <sz val="9"/>
            <rFont val="Tahoma"/>
            <family val="2"/>
          </rPr>
          <t>SDS:</t>
        </r>
        <r>
          <rPr>
            <sz val="9"/>
            <rFont val="Tahoma"/>
            <family val="2"/>
          </rPr>
          <t xml:space="preserve">
Location</t>
        </r>
      </text>
    </comment>
    <comment ref="F10" authorId="0">
      <text>
        <r>
          <rPr>
            <b/>
            <sz val="9"/>
            <rFont val="Tahoma"/>
            <family val="2"/>
          </rPr>
          <t>SDS:</t>
        </r>
        <r>
          <rPr>
            <sz val="9"/>
            <rFont val="Tahoma"/>
            <family val="2"/>
          </rPr>
          <t xml:space="preserve">
Year</t>
        </r>
      </text>
    </comment>
    <comment ref="A11" authorId="0">
      <text>
        <r>
          <rPr>
            <b/>
            <sz val="9"/>
            <rFont val="Tahoma"/>
            <family val="2"/>
          </rPr>
          <t>SDS:</t>
        </r>
        <r>
          <rPr>
            <sz val="9"/>
            <rFont val="Tahoma"/>
            <family val="2"/>
          </rPr>
          <t xml:space="preserve">
(rate)</t>
        </r>
      </text>
    </comment>
    <comment ref="F17" authorId="0">
      <text>
        <r>
          <rPr>
            <b/>
            <sz val="9"/>
            <rFont val="Tahoma"/>
            <family val="2"/>
          </rPr>
          <t>SDS:</t>
        </r>
        <r>
          <rPr>
            <sz val="9"/>
            <rFont val="Tahoma"/>
            <family val="2"/>
          </rPr>
          <t xml:space="preserve">
Name of taxing unit</t>
        </r>
      </text>
    </comment>
    <comment ref="B20" authorId="0">
      <text>
        <r>
          <rPr>
            <b/>
            <sz val="9"/>
            <rFont val="Tahoma"/>
            <family val="2"/>
          </rPr>
          <t>SDS:</t>
        </r>
        <r>
          <rPr>
            <sz val="9"/>
            <rFont val="Tahoma"/>
            <family val="2"/>
          </rPr>
          <t xml:space="preserve">
(percentage by which the proposed tax rate exceeds the no-new-revenue tax rate)</t>
        </r>
      </text>
    </comment>
  </commentList>
</comments>
</file>

<file path=xl/comments2.xml><?xml version="1.0" encoding="utf-8"?>
<comments xmlns="http://schemas.openxmlformats.org/spreadsheetml/2006/main">
  <authors>
    <author>SDS</author>
  </authors>
  <commentList>
    <comment ref="C49" authorId="0">
      <text>
        <r>
          <rPr>
            <b/>
            <sz val="9"/>
            <rFont val="Tahoma"/>
            <family val="2"/>
          </rPr>
          <t>SDS:</t>
        </r>
        <r>
          <rPr>
            <sz val="9"/>
            <rFont val="Tahoma"/>
            <family val="2"/>
          </rPr>
          <t xml:space="preserve">
* Please contact Chief Apprasier to obtain estimated recognizable values of property under protest</t>
        </r>
      </text>
    </comment>
  </commentList>
</comments>
</file>

<file path=xl/comments3.xml><?xml version="1.0" encoding="utf-8"?>
<comments xmlns="http://schemas.openxmlformats.org/spreadsheetml/2006/main">
  <authors>
    <author>SDS</author>
  </authors>
  <commentList>
    <comment ref="C62" authorId="0">
      <text>
        <r>
          <rPr>
            <b/>
            <sz val="9"/>
            <rFont val="Tahoma"/>
            <family val="2"/>
          </rPr>
          <t>SDS:</t>
        </r>
        <r>
          <rPr>
            <sz val="9"/>
            <rFont val="Tahoma"/>
            <family val="2"/>
          </rPr>
          <t xml:space="preserve">
* Please contact Chief Apprasier to obtain estimated recognizable values of property under protest</t>
        </r>
      </text>
    </comment>
  </commentList>
</comments>
</file>

<file path=xl/comments4.xml><?xml version="1.0" encoding="utf-8"?>
<comments xmlns="http://schemas.openxmlformats.org/spreadsheetml/2006/main">
  <authors>
    <author>SDS</author>
  </authors>
  <commentList>
    <comment ref="C51" authorId="0">
      <text>
        <r>
          <rPr>
            <b/>
            <sz val="9"/>
            <rFont val="Tahoma"/>
            <family val="2"/>
          </rPr>
          <t>SDS:</t>
        </r>
        <r>
          <rPr>
            <sz val="9"/>
            <rFont val="Tahoma"/>
            <family val="2"/>
          </rPr>
          <t xml:space="preserve">
* Please contact Chief Apprasier to obtain estimated Recognizable values of property under protest</t>
        </r>
      </text>
    </comment>
  </commentList>
</comments>
</file>

<file path=xl/comments7.xml><?xml version="1.0" encoding="utf-8"?>
<comments xmlns="http://schemas.openxmlformats.org/spreadsheetml/2006/main">
  <authors>
    <author>SDS</author>
  </authors>
  <commentList>
    <comment ref="B7" authorId="0">
      <text>
        <r>
          <rPr>
            <b/>
            <sz val="9"/>
            <rFont val="Tahoma"/>
            <family val="2"/>
          </rPr>
          <t>SDS:</t>
        </r>
        <r>
          <rPr>
            <sz val="9"/>
            <rFont val="Tahoma"/>
            <family val="2"/>
          </rPr>
          <t xml:space="preserve">
Insert year</t>
        </r>
      </text>
    </comment>
    <comment ref="H7" authorId="0">
      <text>
        <r>
          <rPr>
            <b/>
            <sz val="9"/>
            <rFont val="Tahoma"/>
            <family val="2"/>
          </rPr>
          <t>SDS:</t>
        </r>
        <r>
          <rPr>
            <sz val="9"/>
            <rFont val="Tahoma"/>
            <family val="2"/>
          </rPr>
          <t xml:space="preserve">
Insert taxing unit name</t>
        </r>
      </text>
    </comment>
  </commentList>
</comments>
</file>

<file path=xl/comments8.xml><?xml version="1.0" encoding="utf-8"?>
<comments xmlns="http://schemas.openxmlformats.org/spreadsheetml/2006/main">
  <authors>
    <author>SDS</author>
  </authors>
  <commentList>
    <comment ref="B5" authorId="0">
      <text>
        <r>
          <rPr>
            <b/>
            <sz val="9"/>
            <rFont val="Tahoma"/>
            <family val="2"/>
          </rPr>
          <t>SDS:</t>
        </r>
        <r>
          <rPr>
            <sz val="9"/>
            <rFont val="Tahoma"/>
            <family val="2"/>
          </rPr>
          <t xml:space="preserve">
Name of taxing unit</t>
        </r>
      </text>
    </comment>
    <comment ref="F12" authorId="0">
      <text>
        <r>
          <rPr>
            <b/>
            <sz val="9"/>
            <rFont val="Tahoma"/>
            <family val="2"/>
          </rPr>
          <t>SDS:</t>
        </r>
        <r>
          <rPr>
            <sz val="9"/>
            <rFont val="Tahoma"/>
            <family val="2"/>
          </rPr>
          <t xml:space="preserve">
(Date and Time)</t>
        </r>
      </text>
    </comment>
    <comment ref="H12" authorId="0">
      <text>
        <r>
          <rPr>
            <b/>
            <sz val="9"/>
            <rFont val="Tahoma"/>
            <family val="2"/>
          </rPr>
          <t>SDS:</t>
        </r>
        <r>
          <rPr>
            <sz val="9"/>
            <rFont val="Tahoma"/>
            <family val="2"/>
          </rPr>
          <t xml:space="preserve">
(meeting place)</t>
        </r>
      </text>
    </comment>
    <comment ref="F13" authorId="0">
      <text>
        <r>
          <rPr>
            <b/>
            <sz val="9"/>
            <rFont val="Tahoma"/>
            <family val="2"/>
          </rPr>
          <t>SDS:</t>
        </r>
        <r>
          <rPr>
            <sz val="9"/>
            <rFont val="Tahoma"/>
            <family val="2"/>
          </rPr>
          <t xml:space="preserve">
(Date and Time)</t>
        </r>
      </text>
    </comment>
    <comment ref="H13" authorId="0">
      <text>
        <r>
          <rPr>
            <b/>
            <sz val="9"/>
            <rFont val="Tahoma"/>
            <family val="2"/>
          </rPr>
          <t>SDS:</t>
        </r>
        <r>
          <rPr>
            <sz val="9"/>
            <rFont val="Tahoma"/>
            <family val="2"/>
          </rPr>
          <t xml:space="preserve">
(meeting place)</t>
        </r>
      </text>
    </comment>
    <comment ref="I21" authorId="0">
      <text>
        <r>
          <rPr>
            <b/>
            <sz val="9"/>
            <rFont val="Tahoma"/>
            <family val="2"/>
          </rPr>
          <t>SDS:</t>
        </r>
        <r>
          <rPr>
            <sz val="9"/>
            <rFont val="Tahoma"/>
            <family val="2"/>
          </rPr>
          <t xml:space="preserve">
(average taxable value of a residence homestead in the taxing unit for the preceding tax year, disregarding residence homestead exemptions available only to disabled person or persons 65 years of age or older)</t>
        </r>
      </text>
    </comment>
    <comment ref="H23" authorId="0">
      <text>
        <r>
          <rPr>
            <b/>
            <sz val="9"/>
            <rFont val="Tahoma"/>
            <family val="2"/>
          </rPr>
          <t>SDS:</t>
        </r>
        <r>
          <rPr>
            <sz val="9"/>
            <rFont val="Tahoma"/>
            <family val="2"/>
          </rPr>
          <t xml:space="preserve">
(preceding year's adopted tax rate)</t>
        </r>
      </text>
    </comment>
    <comment ref="H24" authorId="0">
      <text>
        <r>
          <rPr>
            <b/>
            <sz val="9"/>
            <rFont val="Tahoma"/>
            <family val="2"/>
          </rPr>
          <t>SDS:</t>
        </r>
        <r>
          <rPr>
            <sz val="9"/>
            <rFont val="Tahoma"/>
            <family val="2"/>
          </rPr>
          <t xml:space="preserve">
(tax on average taxable value of a residence homestead in the taxing unit for the preceding tax year, disregarding residence homestead exemptions available only to disabled persons or persons 65 years of age or older)</t>
        </r>
      </text>
    </comment>
    <comment ref="A25" authorId="0">
      <text>
        <r>
          <rPr>
            <b/>
            <sz val="9"/>
            <rFont val="Tahoma"/>
            <family val="2"/>
          </rPr>
          <t>SDS:</t>
        </r>
        <r>
          <rPr>
            <sz val="9"/>
            <rFont val="Tahoma"/>
            <family val="2"/>
          </rPr>
          <t xml:space="preserve">
(tax on average taxable value of a residence homestead in the taxing unit for the preceding tax year, disregarding residence homestead exemptions available only to disabled persons or persons 65 years of age or older)</t>
        </r>
      </text>
    </comment>
    <comment ref="A26" authorId="0">
      <text>
        <r>
          <rPr>
            <b/>
            <sz val="9"/>
            <rFont val="Tahoma"/>
            <family val="2"/>
          </rPr>
          <t>SDS:</t>
        </r>
        <r>
          <rPr>
            <sz val="9"/>
            <rFont val="Tahoma"/>
            <family val="2"/>
          </rPr>
          <t xml:space="preserve">
(tax on average taxable value of a residence homestead in the taxing unit for the preceding tax year, disregarding residence homestead exemptions available only to disabled persons or persons 65 years of age or older)</t>
        </r>
      </text>
    </comment>
    <comment ref="I28" authorId="0">
      <text>
        <r>
          <rPr>
            <b/>
            <sz val="9"/>
            <rFont val="Tahoma"/>
            <family val="2"/>
          </rPr>
          <t>SDS:</t>
        </r>
        <r>
          <rPr>
            <sz val="9"/>
            <rFont val="Tahoma"/>
            <family val="2"/>
          </rPr>
          <t xml:space="preserve">
(average taxable value of a residence homestead in the taxing unit for the current tax year, disregarding residence homestead exemptions available only to disabled persons or persons 65 years of age or older)</t>
        </r>
      </text>
    </comment>
    <comment ref="I30" authorId="0">
      <text>
        <r>
          <rPr>
            <b/>
            <sz val="9"/>
            <rFont val="Tahoma"/>
            <family val="2"/>
          </rPr>
          <t>SDS:</t>
        </r>
        <r>
          <rPr>
            <sz val="9"/>
            <rFont val="Tahoma"/>
            <family val="2"/>
          </rPr>
          <t xml:space="preserve">
(tax on average taxable value of a residence homestead in the taxing unit for the current tax year, disregarding residence homestead exemptions available only to disabled persons or persons 65 years of age or older)</t>
        </r>
      </text>
    </comment>
    <comment ref="A31" authorId="0">
      <text>
        <r>
          <rPr>
            <b/>
            <sz val="9"/>
            <rFont val="Tahoma"/>
            <family val="2"/>
          </rPr>
          <t>SDS:</t>
        </r>
        <r>
          <rPr>
            <sz val="9"/>
            <rFont val="Tahoma"/>
            <family val="2"/>
          </rPr>
          <t xml:space="preserve">
(tax on average taxable value of a residence homestead in the taxing unit for the current tax year, disregarding residence homestead exemptions available only to disabled persons or persons 65 years of age or older)</t>
        </r>
      </text>
    </comment>
    <comment ref="G34" authorId="0">
      <text>
        <r>
          <rPr>
            <b/>
            <sz val="9"/>
            <rFont val="Tahoma"/>
            <family val="2"/>
          </rPr>
          <t>SDS:</t>
        </r>
        <r>
          <rPr>
            <sz val="9"/>
            <rFont val="Tahoma"/>
            <family val="2"/>
          </rPr>
          <t xml:space="preserve">
(tax on average taxable value of a residence homestead in the taxing unit for the current tax year, disregarding residence homestead exemptions available only to disabled persons or persons 65 years of age or older)</t>
        </r>
      </text>
    </comment>
  </commentList>
</comments>
</file>

<file path=xl/comments9.xml><?xml version="1.0" encoding="utf-8"?>
<comments xmlns="http://schemas.openxmlformats.org/spreadsheetml/2006/main">
  <authors>
    <author>SDS</author>
  </authors>
  <commentList>
    <comment ref="B4" authorId="0">
      <text>
        <r>
          <rPr>
            <b/>
            <sz val="9"/>
            <rFont val="Tahoma"/>
            <family val="2"/>
          </rPr>
          <t>SDS:</t>
        </r>
        <r>
          <rPr>
            <sz val="9"/>
            <rFont val="Tahoma"/>
            <family val="2"/>
          </rPr>
          <t xml:space="preserve">
Name of taxing unit</t>
        </r>
      </text>
    </comment>
    <comment ref="D7" authorId="0">
      <text>
        <r>
          <rPr>
            <b/>
            <sz val="9"/>
            <rFont val="Tahoma"/>
            <family val="2"/>
          </rPr>
          <t>SDS:</t>
        </r>
        <r>
          <rPr>
            <sz val="9"/>
            <rFont val="Tahoma"/>
            <family val="2"/>
          </rPr>
          <t xml:space="preserve">
Date of first hearing</t>
        </r>
      </text>
    </comment>
    <comment ref="F7" authorId="0">
      <text>
        <r>
          <rPr>
            <b/>
            <sz val="9"/>
            <rFont val="Tahoma"/>
            <family val="2"/>
          </rPr>
          <t>SDS:</t>
        </r>
        <r>
          <rPr>
            <sz val="9"/>
            <rFont val="Tahoma"/>
            <family val="2"/>
          </rPr>
          <t xml:space="preserve">
Date of second hearing</t>
        </r>
      </text>
    </comment>
    <comment ref="E10" authorId="0">
      <text>
        <r>
          <rPr>
            <b/>
            <sz val="9"/>
            <rFont val="Tahoma"/>
            <family val="2"/>
          </rPr>
          <t>SDS:</t>
        </r>
        <r>
          <rPr>
            <sz val="9"/>
            <rFont val="Tahoma"/>
            <family val="2"/>
          </rPr>
          <t xml:space="preserve">
Name of taxing unit</t>
        </r>
      </text>
    </comment>
    <comment ref="E13" authorId="0">
      <text>
        <r>
          <rPr>
            <b/>
            <sz val="9"/>
            <rFont val="Tahoma"/>
            <family val="2"/>
          </rPr>
          <t>SDS:</t>
        </r>
        <r>
          <rPr>
            <sz val="9"/>
            <rFont val="Tahoma"/>
            <family val="2"/>
          </rPr>
          <t xml:space="preserve">
Percentage by which proposed tax rate exceeds lower of rollback rate or effective tax rate calculated under this chapter</t>
        </r>
      </text>
    </comment>
    <comment ref="G17" authorId="0">
      <text>
        <r>
          <rPr>
            <b/>
            <sz val="9"/>
            <rFont val="Tahoma"/>
            <family val="2"/>
          </rPr>
          <t>SDS:</t>
        </r>
        <r>
          <rPr>
            <sz val="9"/>
            <rFont val="Tahoma"/>
            <family val="2"/>
          </rPr>
          <t xml:space="preserve">
Insert tax rate for the preceding year</t>
        </r>
      </text>
    </comment>
    <comment ref="E20" authorId="0">
      <text>
        <r>
          <rPr>
            <b/>
            <sz val="9"/>
            <rFont val="Tahoma"/>
            <family val="2"/>
          </rPr>
          <t>SDS:</t>
        </r>
        <r>
          <rPr>
            <sz val="9"/>
            <rFont val="Tahoma"/>
            <family val="2"/>
          </rPr>
          <t xml:space="preserve">
Insert total amount of taxes imposed in the preceding year</t>
        </r>
      </text>
    </comment>
    <comment ref="G24" authorId="0">
      <text>
        <r>
          <rPr>
            <b/>
            <sz val="9"/>
            <rFont val="Tahoma"/>
            <family val="2"/>
          </rPr>
          <t>SDS:</t>
        </r>
        <r>
          <rPr>
            <sz val="9"/>
            <rFont val="Tahoma"/>
            <family val="2"/>
          </rPr>
          <t xml:space="preserve">
Insert proposed tax rate</t>
        </r>
      </text>
    </comment>
    <comment ref="C28" authorId="0">
      <text>
        <r>
          <rPr>
            <b/>
            <sz val="9"/>
            <rFont val="Tahoma"/>
            <family val="2"/>
          </rPr>
          <t>SDS:</t>
        </r>
        <r>
          <rPr>
            <sz val="9"/>
            <rFont val="Tahoma"/>
            <family val="2"/>
          </rPr>
          <t xml:space="preserve">
Insert amount computed by multiplying proposed tax rate by the difference between current total value and new property value.</t>
        </r>
      </text>
    </comment>
    <comment ref="G32" authorId="0">
      <text>
        <r>
          <rPr>
            <b/>
            <sz val="9"/>
            <rFont val="Tahoma"/>
            <family val="2"/>
          </rPr>
          <t>SDS:</t>
        </r>
        <r>
          <rPr>
            <sz val="9"/>
            <rFont val="Tahoma"/>
            <family val="2"/>
          </rPr>
          <t xml:space="preserve">
Insert proposed tax rate</t>
        </r>
      </text>
    </comment>
    <comment ref="C36" authorId="0">
      <text>
        <r>
          <rPr>
            <b/>
            <sz val="9"/>
            <rFont val="Tahoma"/>
            <family val="2"/>
          </rPr>
          <t>SDS:</t>
        </r>
        <r>
          <rPr>
            <sz val="9"/>
            <rFont val="Tahoma"/>
            <family val="2"/>
          </rPr>
          <t xml:space="preserve">
Insert amount computed by multiplying proposed tax rate by current total value.</t>
        </r>
      </text>
    </comment>
    <comment ref="B40" authorId="0">
      <text>
        <r>
          <rPr>
            <b/>
            <sz val="9"/>
            <rFont val="Tahoma"/>
            <family val="2"/>
          </rPr>
          <t>SDS:</t>
        </r>
        <r>
          <rPr>
            <sz val="9"/>
            <rFont val="Tahoma"/>
            <family val="2"/>
          </rPr>
          <t xml:space="preserve">
Governing body of the taxing unit</t>
        </r>
      </text>
    </comment>
    <comment ref="G43" authorId="0">
      <text>
        <r>
          <rPr>
            <b/>
            <sz val="9"/>
            <rFont val="Tahoma"/>
            <family val="2"/>
          </rPr>
          <t>SDS:</t>
        </r>
        <r>
          <rPr>
            <sz val="9"/>
            <rFont val="Tahoma"/>
            <family val="2"/>
          </rPr>
          <t xml:space="preserve">
Date of meeting</t>
        </r>
      </text>
    </comment>
    <comment ref="B46" authorId="0">
      <text>
        <r>
          <rPr>
            <b/>
            <sz val="9"/>
            <rFont val="Tahoma"/>
            <family val="2"/>
          </rPr>
          <t>SDS:</t>
        </r>
        <r>
          <rPr>
            <sz val="9"/>
            <rFont val="Tahoma"/>
            <family val="2"/>
          </rPr>
          <t xml:space="preserve">
Location of meeting including mailing address</t>
        </r>
      </text>
    </comment>
    <comment ref="B49" authorId="0">
      <text>
        <r>
          <rPr>
            <b/>
            <sz val="9"/>
            <rFont val="Tahoma"/>
            <family val="2"/>
          </rPr>
          <t>SDS:</t>
        </r>
        <r>
          <rPr>
            <sz val="9"/>
            <rFont val="Tahoma"/>
            <family val="2"/>
          </rPr>
          <t xml:space="preserve">
Time of meeting</t>
        </r>
      </text>
    </comment>
    <comment ref="B52" authorId="0">
      <text>
        <r>
          <rPr>
            <b/>
            <sz val="9"/>
            <rFont val="Tahoma"/>
            <family val="2"/>
          </rPr>
          <t>SDS:</t>
        </r>
        <r>
          <rPr>
            <sz val="9"/>
            <rFont val="Tahoma"/>
            <family val="2"/>
          </rPr>
          <t xml:space="preserve">
Governing body of the taxing unit</t>
        </r>
      </text>
    </comment>
    <comment ref="A54" authorId="0">
      <text>
        <r>
          <rPr>
            <b/>
            <sz val="9"/>
            <rFont val="Tahoma"/>
            <family val="2"/>
          </rPr>
          <t>SDS:</t>
        </r>
        <r>
          <rPr>
            <sz val="9"/>
            <rFont val="Tahoma"/>
            <family val="2"/>
          </rPr>
          <t xml:space="preserve">
Description of purpose of increase</t>
        </r>
      </text>
    </comment>
  </commentList>
</comments>
</file>

<file path=xl/sharedStrings.xml><?xml version="1.0" encoding="utf-8"?>
<sst xmlns="http://schemas.openxmlformats.org/spreadsheetml/2006/main" count="1417" uniqueCount="941">
  <si>
    <t>7/29/2021 8:56:00 AM</t>
  </si>
  <si>
    <t>NO NEW REVENUE TAX RATE TOTALS</t>
  </si>
  <si>
    <t>APR Year</t>
  </si>
  <si>
    <t>Tax Year</t>
  </si>
  <si>
    <t xml:space="preserve">Entity: </t>
  </si>
  <si>
    <t>WNP</t>
  </si>
  <si>
    <t>WNP-NORTH PLAINS WATER DISTRICT (2021)</t>
  </si>
  <si>
    <t>Year</t>
  </si>
  <si>
    <t>Description</t>
  </si>
  <si>
    <t>Input Data Here</t>
  </si>
  <si>
    <t>Sch w/o 313</t>
  </si>
  <si>
    <t>Sch 313</t>
  </si>
  <si>
    <t>Non School</t>
  </si>
  <si>
    <t>Total taxable value</t>
  </si>
  <si>
    <t>Taxable value</t>
  </si>
  <si>
    <t>25.25(d) Adjustments</t>
  </si>
  <si>
    <t>Appeal Under Chapter 42 as of July 25</t>
  </si>
  <si>
    <t>Recognizable taxable value</t>
  </si>
  <si>
    <t>L.1</t>
  </si>
  <si>
    <t>Tax ceilings</t>
  </si>
  <si>
    <t>Total taxable value of homesteads with tax ceilings. These include the homesteads of homeowners age 65 or older or disabled</t>
  </si>
  <si>
    <t>L.2</t>
  </si>
  <si>
    <t>Taxable value not subject M&amp;O taxation, due to limitation under Tax Code Chapter 313</t>
  </si>
  <si>
    <t>Appraised I&amp;S value of property subject to chapter 313 agreement</t>
  </si>
  <si>
    <t>L.4A</t>
  </si>
  <si>
    <t>Limited M&amp;O value of property subject to vhapter 313 agreement</t>
  </si>
  <si>
    <t>L.4B</t>
  </si>
  <si>
    <t>Total adopted tax rate</t>
  </si>
  <si>
    <t>M&amp;O or maintenance &amp; operations rate</t>
  </si>
  <si>
    <t>L.6A</t>
  </si>
  <si>
    <t>L.28</t>
  </si>
  <si>
    <t>I&amp;S or debt rate</t>
  </si>
  <si>
    <t>L.6B</t>
  </si>
  <si>
    <t>Total adopted tax rate (eg. school rate $1.06 =&gt; 0.01060000)</t>
  </si>
  <si>
    <t>L.4</t>
  </si>
  <si>
    <t>Taxable value lost because property first qualified for an exemption in 2021</t>
  </si>
  <si>
    <t>Absolute exemptions (use prior year market value)</t>
  </si>
  <si>
    <t>L.10A</t>
  </si>
  <si>
    <t>L.13A</t>
  </si>
  <si>
    <t>Partial exemptions (current year exemption amount or if percentage exemption use percentage times prior year value)</t>
  </si>
  <si>
    <t>L.10B</t>
  </si>
  <si>
    <t>L.13B</t>
  </si>
  <si>
    <t>Taxable value lost because property first qualified for agricultural appraisal (1-d or 1-d-1), timber appraisal, or special appraisal in 2021</t>
  </si>
  <si>
    <t>Prior year productivity market value</t>
  </si>
  <si>
    <t>L.11A</t>
  </si>
  <si>
    <t>L.14A</t>
  </si>
  <si>
    <t>Current year productivity or special appraised value</t>
  </si>
  <si>
    <t>L.11B</t>
  </si>
  <si>
    <t>L.14B</t>
  </si>
  <si>
    <t>Total taxable value on the certified appraisal roll today</t>
  </si>
  <si>
    <t>Certified taxable value</t>
  </si>
  <si>
    <t>L.17A</t>
  </si>
  <si>
    <t>L.23A</t>
  </si>
  <si>
    <t>L.18A</t>
  </si>
  <si>
    <t>Pollution control and energy storage system exemption</t>
  </si>
  <si>
    <t>L.17B</t>
  </si>
  <si>
    <t>L.23B</t>
  </si>
  <si>
    <t>L.18C</t>
  </si>
  <si>
    <t>TIF zone captured appraised value of property taxable by a taxing unit with in a tax increment financing zone</t>
  </si>
  <si>
    <t>L.18D</t>
  </si>
  <si>
    <t>Total value of properties under protest</t>
  </si>
  <si>
    <t>* Please contact Chief Apprasier to obtain estimated Recognizable values of property under protest</t>
  </si>
  <si>
    <t>L.24A</t>
  </si>
  <si>
    <t>L.19A</t>
  </si>
  <si>
    <t>Taxable value of homesteads with tax ceilings. These include the homesteads of homeowners age 65 or older or disabled</t>
  </si>
  <si>
    <t>L.19</t>
  </si>
  <si>
    <t>L.25A</t>
  </si>
  <si>
    <t>L.20</t>
  </si>
  <si>
    <t>New value of property subject to chapter 313 agreements</t>
  </si>
  <si>
    <t>L.25B</t>
  </si>
  <si>
    <t>Taxable value of new improvements and new personal property located in new improvements</t>
  </si>
  <si>
    <t>L.22</t>
  </si>
  <si>
    <t>L.30</t>
  </si>
  <si>
    <t>L.23</t>
  </si>
  <si>
    <t>New Improvements on Which a Tax Abatement Agreement Has Expired for 2021</t>
  </si>
  <si>
    <t>NO NEW REVENUE DATA ENTRY</t>
  </si>
  <si>
    <t>Input Data Below</t>
  </si>
  <si>
    <t>Address</t>
  </si>
  <si>
    <t xml:space="preserve">Name of person preparing this notice    </t>
  </si>
  <si>
    <t>Title</t>
  </si>
  <si>
    <t>Date prepared</t>
  </si>
  <si>
    <t>Public meeting at (time, date, year form 50-280)</t>
  </si>
  <si>
    <t>Name of room, Building, Physical location</t>
  </si>
  <si>
    <t>Meeting City, State</t>
  </si>
  <si>
    <t>County or Municipality</t>
  </si>
  <si>
    <t>Name of County or Municipal Tax Assessor-Collector</t>
  </si>
  <si>
    <t>Telephone Number</t>
  </si>
  <si>
    <t>Email Address</t>
  </si>
  <si>
    <t>Internet Website Address, if Applicable</t>
  </si>
  <si>
    <t>Meeting Date and Time</t>
  </si>
  <si>
    <t>Meeting Address</t>
  </si>
  <si>
    <t>Date of Meeting</t>
  </si>
  <si>
    <t>Time of Meeting</t>
  </si>
  <si>
    <t>THIS SOFTWARE  IS  PROVIDED "AS IS"  AND ANY  EXPRESSED OR IMPLIED WARRANTIES,  INCLUDING,  BUT NOT  LIMITED TO, THE IMPLIED  WARRANTIES OF MERCHANTABILITY AND FITNESS FOR A PARTICULAR PURPOSE ARE DISCLAIMED. IN NO EVENT SHALL THE REGENTS OR CONTRIBUTORS BE LIABLE FOR ANY DIRECT, INDIRECT, INCIDENTAL, SPECIAL, EXEMPLARY, OR CONSEQUENTIAL DAMAGES (INCLUDING, BUT NOT LIMITED TO, PROCUREMENT OF SUBSTITUTE GOODS  OR  SERVICES; LOSS  OF USE, DATA, OR  PROFITS; OR BUSINESS INTERRUPTION) HOWEVER  CAUSED AND ON ANY  THEORY OF LIABILITY, WHETHER IN CONTRACT,  STRICT  LIABILITY, OR  TORT ( INCLUDING NEGLIGENCE  OR OTHERWISE)  ARISING IN ANY WAY  OUT  OF THE  USE OF THIS SOFTWARE, EVEN IF ADVISED OF THE POSSIBILITY OF SUCH DAMAGE.     SOUTHWEST DATA SOLUTIONS LLC. Copyright © 2021</t>
  </si>
  <si>
    <t>Texas Comptroller of Public Accounts</t>
  </si>
  <si>
    <r>
      <rPr>
        <sz val="10"/>
        <color indexed="8"/>
        <rFont val="Times New Roman"/>
        <family val="1"/>
      </rPr>
      <t xml:space="preserve">Form </t>
    </r>
    <r>
      <rPr>
        <b/>
        <sz val="11"/>
        <color indexed="9"/>
        <rFont val="Times New Roman"/>
        <family val="1"/>
      </rPr>
      <t>50-859</t>
    </r>
  </si>
  <si>
    <t>2021 Tax Rate Calculation Worksheet</t>
  </si>
  <si>
    <t>School Districts Without Chapter 313 Agreements</t>
  </si>
  <si>
    <t>Phone (area code and number)</t>
  </si>
  <si>
    <t>School District's Address, City, State, Zip Code</t>
  </si>
  <si>
    <t>School District's Website Address</t>
  </si>
  <si>
    <r>
      <rPr>
        <sz val="10"/>
        <color indexed="8"/>
        <rFont val="Times New Roman"/>
        <family val="1"/>
      </rPr>
      <t xml:space="preserve">GENERAL INFORMATION: </t>
    </r>
    <r>
      <rPr>
        <sz val="10"/>
        <rFont val="Arial"/>
        <family val="2"/>
      </rPr>
      <t xml:space="preserve">Tax Code Section 26.04(c) requires an officer or employee designated by the governing body to calculate the no-new-revenue tax rate and voter approval tax rate for the taxing unit. These tax rates are expressed in dollars per $100 of taxable value calculated. The calculation process starts after the chief appraiser delivers to the taxing unit the certified appraisal roll or certified estimate of value and the estimated values of properties under protest. The designated officer or employee shall certify that the officer or employee has accurately calculated the tax rates and used values shown for the certified appraisal roll or certified estimate. The officer or employee submit the rates to the governing body by Aug. 7 or as soon thereafter as practicable.
This worksheet is for </t>
    </r>
    <r>
      <rPr>
        <b/>
        <sz val="10"/>
        <rFont val="Arial"/>
        <family val="2"/>
      </rPr>
      <t>school districts without Chapter 313 agreements only</t>
    </r>
    <r>
      <rPr>
        <sz val="10"/>
        <rFont val="Arial"/>
        <family val="2"/>
      </rPr>
      <t>. School districts that have a Chapter 313 agreement should use Comptroller Form 50-884 Tax Rate Calculation Worksheet, School Districts with Chapter 313 Agreements.
Water districts as defined under Water Code Section 49.001(1) do not use this form. Use Comptroller Form 50-858 Water District Voter-Approval Tax Rate Worksheet.
All other taxing units should use Comptroller Form 50-856 Tax Rate Calculation, Taxing Units Other Than School Districts.
The Comptroller’s office provides this worksheet to assist taxing units in determining tax rates. The Texas Education Agency (TEA) provides detailed information on and guidance to school districts in calculating their tax rates. Please review and rely on information provided by TEA when completing this worksheet. Additionally, the information provided in this worksheet is offered as technical assistance and not legal advice. Taxing units should consult legal counsel for interpretations of law regarding tax rate preparation and adoption.</t>
    </r>
  </si>
  <si>
    <t>SECTION 1: No-New-Revenue Tax Rate</t>
  </si>
  <si>
    <t>The no-new-revenue (NNR) tax rate enables the public to evaluate the relationship between taxes for the prior year and for the current year based on a tax rate that would produce the same amount of revenue if applied to the same properties that are taxed in both years (no new taxes). When appraisal values increase, the NNR tax rate should decrease.</t>
  </si>
  <si>
    <t>Line</t>
  </si>
  <si>
    <t>No-New-Revenue Tax Rate Worksheet</t>
  </si>
  <si>
    <t>Amount/Rate</t>
  </si>
  <si>
    <r>
      <rPr>
        <b/>
        <sz val="12"/>
        <color indexed="8"/>
        <rFont val="Arial"/>
        <family val="2"/>
      </rPr>
      <t>2020 total taxable value.</t>
    </r>
    <r>
      <rPr>
        <sz val="12"/>
        <color indexed="8"/>
        <rFont val="Arial"/>
        <family val="2"/>
      </rPr>
      <t xml:space="preserve"> Enter the amount of 2020 taxable value on the 2020 tax roll today. Include any adjustments since last year’s certification; exclude one-fourth and one-third over-appraisal corrections made under Tax Code Section 25.25(d) from these adjustments. Exclude any property value subject to an appeal under Chapter 42 as of July 25 (will add undisputed value in Line 6). This total includes the taxable value of homesteads with tax ceilings (will deduct in Line 2). </t>
    </r>
    <r>
      <rPr>
        <vertAlign val="superscript"/>
        <sz val="12"/>
        <color indexed="8"/>
        <rFont val="Arial"/>
        <family val="2"/>
      </rPr>
      <t>1 Tex. Tax Code § 26.012(14)</t>
    </r>
  </si>
  <si>
    <r>
      <rPr>
        <b/>
        <sz val="12"/>
        <rFont val="Arial"/>
        <family val="2"/>
      </rPr>
      <t xml:space="preserve">2020 tax ceilings. </t>
    </r>
    <r>
      <rPr>
        <sz val="12"/>
        <rFont val="Arial"/>
        <family val="2"/>
      </rPr>
      <t xml:space="preserve">Enter 2020 total taxable value of homesteads with tax ceilings. These include the homesteads of homeowners age 65 or older or disabled </t>
    </r>
    <r>
      <rPr>
        <vertAlign val="superscript"/>
        <sz val="12"/>
        <rFont val="Arial"/>
        <family val="2"/>
      </rPr>
      <t>2 Tex. Tax Code § 26.012(14)</t>
    </r>
  </si>
  <si>
    <r>
      <rPr>
        <b/>
        <sz val="12"/>
        <color indexed="8"/>
        <rFont val="Arial"/>
        <family val="2"/>
      </rPr>
      <t>Preliminary 2020 adjusted taxable value.</t>
    </r>
    <r>
      <rPr>
        <sz val="12"/>
        <color indexed="8"/>
        <rFont val="Arial"/>
        <family val="2"/>
      </rPr>
      <t xml:space="preserve"> Subtract Line 2 from Line 1.</t>
    </r>
  </si>
  <si>
    <t>2020 total adopted tax rate.</t>
  </si>
  <si>
    <t xml:space="preserve">2020 taxable value lost because court appeals of ARB decisions reduced 2020 appraised value.
</t>
  </si>
  <si>
    <t>A. Original 2020 ARB values:</t>
  </si>
  <si>
    <t xml:space="preserve">B. 2020 values resulting from final court decisions: </t>
  </si>
  <si>
    <r>
      <rPr>
        <sz val="10"/>
        <color indexed="8"/>
        <rFont val="Times New Roman"/>
        <family val="1"/>
      </rPr>
      <t>C. 2020 value loss. Subtract B from A.</t>
    </r>
    <r>
      <rPr>
        <b/>
        <vertAlign val="superscript"/>
        <sz val="12"/>
        <rFont val="Arial"/>
        <family val="2"/>
      </rPr>
      <t>3 Tex. Tax Code § 26.012(14)</t>
    </r>
  </si>
  <si>
    <t>2020 taxable value subject to an appeal under Chapter 42, as of July 25.</t>
  </si>
  <si>
    <t>A. 2020 ARB certified value:</t>
  </si>
  <si>
    <t>B. 2020 disputed value:</t>
  </si>
  <si>
    <r>
      <rPr>
        <b/>
        <sz val="12"/>
        <color indexed="8"/>
        <rFont val="Arial"/>
        <family val="2"/>
      </rPr>
      <t>C. 2020 undisputed value. Subtract B from A.</t>
    </r>
    <r>
      <rPr>
        <sz val="12"/>
        <color indexed="8"/>
        <rFont val="Arial"/>
        <family val="2"/>
      </rPr>
      <t xml:space="preserve"> </t>
    </r>
    <r>
      <rPr>
        <vertAlign val="superscript"/>
        <sz val="12"/>
        <color indexed="8"/>
        <rFont val="Arial"/>
        <family val="2"/>
      </rPr>
      <t>4 Tex. Tax Code § 26.012(13)</t>
    </r>
  </si>
  <si>
    <r>
      <rPr>
        <sz val="10"/>
        <color indexed="8"/>
        <rFont val="Times New Roman"/>
        <family val="1"/>
      </rPr>
      <t xml:space="preserve">2020 Chapter 42-related adjusted values. </t>
    </r>
    <r>
      <rPr>
        <sz val="12"/>
        <color indexed="8"/>
        <rFont val="Arial"/>
        <family val="2"/>
      </rPr>
      <t>Add Line 5 and 6.</t>
    </r>
  </si>
  <si>
    <r>
      <rPr>
        <sz val="10"/>
        <color indexed="8"/>
        <rFont val="Times New Roman"/>
        <family val="1"/>
      </rPr>
      <t xml:space="preserve">2020 taxable value, adjusted for court-ordered adjustments. </t>
    </r>
    <r>
      <rPr>
        <sz val="12"/>
        <color indexed="8"/>
        <rFont val="Arial"/>
        <family val="2"/>
      </rPr>
      <t>Add Line 3 and Line 7.</t>
    </r>
  </si>
  <si>
    <r>
      <rPr>
        <b/>
        <sz val="12"/>
        <color indexed="8"/>
        <rFont val="Arial"/>
        <family val="2"/>
      </rPr>
      <t>2020 taxable value of property in territory the school deannexed after Jan. 1, 2020.</t>
    </r>
    <r>
      <rPr>
        <sz val="12"/>
        <color indexed="8"/>
        <rFont val="Arial"/>
        <family val="2"/>
      </rPr>
      <t xml:space="preserve"> Enter the 2020 value of property in deannexed territory. </t>
    </r>
    <r>
      <rPr>
        <vertAlign val="superscript"/>
        <sz val="12"/>
        <color indexed="8"/>
        <rFont val="Arial"/>
        <family val="2"/>
      </rPr>
      <t>5 Tex. Tax Code § 26.012(15)</t>
    </r>
  </si>
  <si>
    <r>
      <rPr>
        <sz val="10"/>
        <color indexed="8"/>
        <rFont val="Times New Roman"/>
        <family val="1"/>
      </rPr>
      <t>2020 taxable value lost because property first qualified for an exemption in 2021.</t>
    </r>
    <r>
      <rPr>
        <sz val="12"/>
        <rFont val="Arial"/>
        <family val="2"/>
      </rPr>
      <t xml:space="preserve"> If the school district increased an original exemption, use the difference between the original exempted amount and the increased exempted amount. Do not include value lost due to freeport or goods-in-transit, temporary disaster exemptions. Note that lowering the amount or percentage of an existing exemption in 2021 does not create a new exemption or reduce taxable value.</t>
    </r>
    <r>
      <rPr>
        <b/>
        <sz val="12"/>
        <rFont val="Arial"/>
        <family val="2"/>
      </rPr>
      <t xml:space="preserve">
</t>
    </r>
  </si>
  <si>
    <r>
      <rPr>
        <sz val="10"/>
        <color indexed="8"/>
        <rFont val="Times New Roman"/>
        <family val="1"/>
      </rPr>
      <t xml:space="preserve">A. Absolute exemptions. </t>
    </r>
    <r>
      <rPr>
        <sz val="12"/>
        <rFont val="Arial"/>
        <family val="2"/>
      </rPr>
      <t>Use 2020 market value:</t>
    </r>
  </si>
  <si>
    <r>
      <rPr>
        <sz val="10"/>
        <color indexed="8"/>
        <rFont val="Times New Roman"/>
        <family val="1"/>
      </rPr>
      <t xml:space="preserve">B. Partial exemptions. </t>
    </r>
    <r>
      <rPr>
        <sz val="12"/>
        <rFont val="Arial"/>
        <family val="2"/>
      </rPr>
      <t xml:space="preserve">2021 exemption amount or 2021 percentage exemption times 2020 value:    </t>
    </r>
  </si>
  <si>
    <r>
      <rPr>
        <b/>
        <sz val="12"/>
        <rFont val="Arial"/>
        <family val="2"/>
      </rPr>
      <t>C.</t>
    </r>
    <r>
      <rPr>
        <sz val="12"/>
        <rFont val="Arial"/>
        <family val="2"/>
      </rPr>
      <t xml:space="preserve"> </t>
    </r>
    <r>
      <rPr>
        <b/>
        <sz val="12"/>
        <rFont val="Arial"/>
        <family val="2"/>
      </rPr>
      <t xml:space="preserve">Value loss. </t>
    </r>
    <r>
      <rPr>
        <sz val="12"/>
        <rFont val="Arial"/>
        <family val="2"/>
      </rPr>
      <t>Add A and B.</t>
    </r>
    <r>
      <rPr>
        <vertAlign val="superscript"/>
        <sz val="12"/>
        <rFont val="Arial"/>
        <family val="2"/>
      </rPr>
      <t xml:space="preserve"> 6 Tex. Tax Code § 26.012(15)</t>
    </r>
  </si>
  <si>
    <r>
      <rPr>
        <b/>
        <sz val="12"/>
        <rFont val="Arial"/>
        <family val="2"/>
      </rPr>
      <t>2020 taxable value lost because property first qualified for agricultural appraisal (1-d or 1-d-1), timber appraisal, recreational/scenic appraisal or public access airport special appraisal in 2021.</t>
    </r>
    <r>
      <rPr>
        <sz val="12"/>
        <rFont val="Arial"/>
        <family val="2"/>
      </rPr>
      <t xml:space="preserve"> Use only properties that qualified in 2021 for the first time; do not use properties that qualified in 2020.
</t>
    </r>
  </si>
  <si>
    <t xml:space="preserve">A. 2020 market value:  </t>
  </si>
  <si>
    <t xml:space="preserve">B. 2021 productivity or special appraised value: </t>
  </si>
  <si>
    <r>
      <rPr>
        <b/>
        <sz val="12"/>
        <rFont val="Arial"/>
        <family val="2"/>
      </rPr>
      <t>C.</t>
    </r>
    <r>
      <rPr>
        <sz val="12"/>
        <rFont val="Arial"/>
        <family val="2"/>
      </rPr>
      <t xml:space="preserve"> </t>
    </r>
    <r>
      <rPr>
        <b/>
        <sz val="12"/>
        <rFont val="Arial"/>
        <family val="2"/>
      </rPr>
      <t xml:space="preserve">Value loss. </t>
    </r>
    <r>
      <rPr>
        <sz val="12"/>
        <rFont val="Arial"/>
        <family val="2"/>
      </rPr>
      <t xml:space="preserve">Subtract B from A </t>
    </r>
    <r>
      <rPr>
        <vertAlign val="superscript"/>
        <sz val="12"/>
        <rFont val="Arial"/>
        <family val="2"/>
      </rPr>
      <t>7 Tex. Tax Code § 26.012(15)</t>
    </r>
  </si>
  <si>
    <r>
      <rPr>
        <b/>
        <sz val="12"/>
        <rFont val="Arial"/>
        <family val="2"/>
      </rPr>
      <t xml:space="preserve">Total adjustments for lost value. </t>
    </r>
    <r>
      <rPr>
        <sz val="12"/>
        <rFont val="Arial"/>
        <family val="2"/>
      </rPr>
      <t>Add Lines 9, 10C and 11C.</t>
    </r>
  </si>
  <si>
    <r>
      <rPr>
        <b/>
        <sz val="12"/>
        <color indexed="8"/>
        <rFont val="Arial"/>
        <family val="2"/>
      </rPr>
      <t>Adjusted 2020 taxable value.</t>
    </r>
    <r>
      <rPr>
        <sz val="12"/>
        <color indexed="8"/>
        <rFont val="Arial"/>
        <family val="2"/>
      </rPr>
      <t xml:space="preserve"> Subtract Line 12 from Line 8.</t>
    </r>
  </si>
  <si>
    <r>
      <rPr>
        <b/>
        <sz val="12"/>
        <color indexed="8"/>
        <rFont val="Arial"/>
        <family val="2"/>
      </rPr>
      <t>Adjusted 2020 total levy.</t>
    </r>
    <r>
      <rPr>
        <sz val="12"/>
        <color indexed="8"/>
        <rFont val="Arial"/>
        <family val="2"/>
      </rPr>
      <t xml:space="preserve"> Multiply Line 4 by Line 13 and divide by $100.</t>
    </r>
  </si>
  <si>
    <r>
      <rPr>
        <b/>
        <sz val="12"/>
        <color indexed="8"/>
        <rFont val="Arial"/>
        <family val="2"/>
      </rPr>
      <t>Taxes refunded for years preceding tax year 2020.</t>
    </r>
    <r>
      <rPr>
        <sz val="12"/>
        <color indexed="8"/>
        <rFont val="Arial"/>
        <family val="2"/>
      </rPr>
      <t xml:space="preserve"> Enter the amount of taxes refunded by the district for tax years preceding tax year 2020. Types of refunds include court decisions, Tax Code Section 25.25(b) and (c) corrections and Tax Code Section 31.11 payment errors. Do not include refunds for tax year 2020. This line applies only to tax years preceding tax year 2020. </t>
    </r>
    <r>
      <rPr>
        <vertAlign val="superscript"/>
        <sz val="12"/>
        <color indexed="8"/>
        <rFont val="Arial"/>
        <family val="2"/>
      </rPr>
      <t>8 Tex. Tax Code § 26.012(13)</t>
    </r>
  </si>
  <si>
    <r>
      <rPr>
        <b/>
        <sz val="12"/>
        <color indexed="8"/>
        <rFont val="Arial"/>
        <family val="2"/>
      </rPr>
      <t>Adjusted 2020 levy with refunds.</t>
    </r>
    <r>
      <rPr>
        <sz val="12"/>
        <color indexed="8"/>
        <rFont val="Arial"/>
        <family val="2"/>
      </rPr>
      <t xml:space="preserve"> Add Line 14 and Line 15. </t>
    </r>
    <r>
      <rPr>
        <vertAlign val="superscript"/>
        <sz val="12"/>
        <color indexed="8"/>
        <rFont val="Arial"/>
        <family val="2"/>
      </rPr>
      <t>9 Tex. Tax Code § 26.012(13)</t>
    </r>
    <r>
      <rPr>
        <sz val="12"/>
        <color indexed="8"/>
        <rFont val="Arial"/>
        <family val="2"/>
      </rPr>
      <t xml:space="preserve">              Note: If the governing body of the school district governs a junior college district in a county with a population of more than two million, subtract the amount of taxes the governing body dedicated to the junior college district in 2020 from the result.</t>
    </r>
  </si>
  <si>
    <r>
      <rPr>
        <b/>
        <sz val="12"/>
        <rFont val="Arial"/>
        <family val="2"/>
      </rPr>
      <t xml:space="preserve">Total 2021 taxable value on the 2021 certified appraisal roll today. </t>
    </r>
    <r>
      <rPr>
        <sz val="12"/>
        <rFont val="Arial"/>
        <family val="2"/>
      </rPr>
      <t xml:space="preserve">This value includes only certified values and includes the total taxable value of homesteads with tax ceilings (will deduct in line 19). These homesteads include homeowners age 65 or older or isabled. </t>
    </r>
    <r>
      <rPr>
        <vertAlign val="superscript"/>
        <sz val="12"/>
        <rFont val="Arial"/>
        <family val="2"/>
      </rPr>
      <t>10 Tex. Tax Code §§ 26.012, 26.04(c-2)</t>
    </r>
  </si>
  <si>
    <r>
      <rPr>
        <sz val="10"/>
        <color indexed="8"/>
        <rFont val="Times New Roman"/>
        <family val="1"/>
      </rPr>
      <t>A. Certified values.</t>
    </r>
    <r>
      <rPr>
        <sz val="12"/>
        <rFont val="Arial"/>
        <family val="2"/>
      </rPr>
      <t xml:space="preserve"> </t>
    </r>
    <r>
      <rPr>
        <vertAlign val="superscript"/>
        <sz val="12"/>
        <rFont val="Arial"/>
        <family val="2"/>
      </rPr>
      <t>11 Tex. Tax Code § 26.012(6)</t>
    </r>
  </si>
  <si>
    <r>
      <rPr>
        <b/>
        <sz val="12"/>
        <rFont val="Arial"/>
        <family val="2"/>
      </rPr>
      <t>B. Pollution control and energy storage system exemption:</t>
    </r>
    <r>
      <rPr>
        <sz val="12"/>
        <rFont val="Arial"/>
        <family val="2"/>
      </rPr>
      <t xml:space="preserve"> Deduct the value of property exempted for the current tax year for the first time as pollution control or energy storage system property:</t>
    </r>
  </si>
  <si>
    <r>
      <rPr>
        <b/>
        <u val="single"/>
        <sz val="12"/>
        <rFont val="Arial"/>
        <family val="2"/>
      </rPr>
      <t xml:space="preserve">C. Total 2021 value. </t>
    </r>
    <r>
      <rPr>
        <u val="single"/>
        <sz val="12"/>
        <rFont val="Arial"/>
        <family val="2"/>
      </rPr>
      <t>Subtract B from A.</t>
    </r>
  </si>
  <si>
    <r>
      <rPr>
        <sz val="10"/>
        <color indexed="8"/>
        <rFont val="Times New Roman"/>
        <family val="1"/>
      </rPr>
      <t xml:space="preserve">Total value of properties under protest or not included on certified appraisal roll. </t>
    </r>
    <r>
      <rPr>
        <vertAlign val="superscript"/>
        <sz val="12"/>
        <rFont val="Arial"/>
        <family val="2"/>
      </rPr>
      <t xml:space="preserve">12 Tex. Tax Code § 26.01(c) and (d) </t>
    </r>
    <r>
      <rPr>
        <sz val="12"/>
        <rFont val="Arial"/>
        <family val="2"/>
      </rPr>
      <t xml:space="preserve">                                                                                                 </t>
    </r>
  </si>
  <si>
    <r>
      <rPr>
        <b/>
        <sz val="12"/>
        <rFont val="Arial"/>
        <family val="2"/>
      </rPr>
      <t>A. 2021 taxable value of properties under protest.</t>
    </r>
    <r>
      <rPr>
        <sz val="12"/>
        <rFont val="Arial"/>
        <family val="2"/>
      </rPr>
      <t xml:space="preserve"> The chief appraiser certifies a list of properties still under ARB protest. The list shows the appraisal district’s value and the taxpayer’s claimed value, if any, or an estimate of the value if the taxpayer wins. For each of the properties under protest, use the lowest of these values. Enter the total value under protest. </t>
    </r>
    <r>
      <rPr>
        <vertAlign val="superscript"/>
        <sz val="12"/>
        <rFont val="Arial"/>
        <family val="2"/>
      </rPr>
      <t>13 Tex. Tax Code § 26.01(c)</t>
    </r>
  </si>
  <si>
    <t>* Please contact Chief Apprasier to obtain estimated recognizable values of property under protest</t>
  </si>
  <si>
    <r>
      <rPr>
        <b/>
        <sz val="12"/>
        <rFont val="Arial"/>
        <family val="2"/>
      </rPr>
      <t>B. 2021 value of properties not under protest or included on certified appraisal roll.</t>
    </r>
    <r>
      <rPr>
        <sz val="12"/>
        <rFont val="Arial"/>
        <family val="2"/>
      </rPr>
      <t xml:space="preserve"> The chief appraiser gives school districts a list of those taxable properties that the chief appraiser knows about but are not included in the appraisal roll certification. These properties are also not on the list of properties that are still under protest. On this list of properties, the chief appraiser includes the market value, appraised value and exemptions for the preceding year and a reasonable estimate of the market value, appraised value and exemptions for the current year. Use the lower market, appraised or taxable value (as appropriate). Enter the total value not on the roll. </t>
    </r>
    <r>
      <rPr>
        <vertAlign val="superscript"/>
        <sz val="12"/>
        <rFont val="Arial"/>
        <family val="2"/>
      </rPr>
      <t>14Tex. Tax Code § 26.01(d)</t>
    </r>
  </si>
  <si>
    <r>
      <rPr>
        <b/>
        <sz val="12"/>
        <rFont val="Arial"/>
        <family val="2"/>
      </rPr>
      <t xml:space="preserve">C. Total value under protest or not certified. </t>
    </r>
    <r>
      <rPr>
        <sz val="12"/>
        <rFont val="Arial"/>
        <family val="2"/>
      </rPr>
      <t>Add A and B.</t>
    </r>
  </si>
  <si>
    <r>
      <rPr>
        <b/>
        <sz val="12"/>
        <rFont val="Arial"/>
        <family val="2"/>
      </rPr>
      <t>2021 tax ceilings.</t>
    </r>
    <r>
      <rPr>
        <sz val="12"/>
        <rFont val="Arial"/>
        <family val="2"/>
      </rPr>
      <t xml:space="preserve"> Enter 2021 total taxable value of homesteads with tax ceilings. These include the homesteads of homeowners age 65 or older or disabled. </t>
    </r>
    <r>
      <rPr>
        <vertAlign val="superscript"/>
        <sz val="12"/>
        <rFont val="Arial"/>
        <family val="2"/>
      </rPr>
      <t xml:space="preserve">15 Tex. Tax Code § 26.012(6)(B)                                                                                     </t>
    </r>
  </si>
  <si>
    <r>
      <rPr>
        <b/>
        <sz val="12"/>
        <color indexed="8"/>
        <rFont val="Arial"/>
        <family val="2"/>
      </rPr>
      <t>2021 total taxable value.</t>
    </r>
    <r>
      <rPr>
        <sz val="12"/>
        <color indexed="8"/>
        <rFont val="Arial"/>
        <family val="2"/>
      </rPr>
      <t xml:space="preserve"> Add Lines 17C and 18C. Subtract Line 19.</t>
    </r>
  </si>
  <si>
    <r>
      <rPr>
        <b/>
        <sz val="12"/>
        <color indexed="8"/>
        <rFont val="Arial"/>
        <family val="2"/>
      </rPr>
      <t>Total 2021 taxable value of properties in territory annexed after Jan. 1, 2020.</t>
    </r>
    <r>
      <rPr>
        <sz val="12"/>
        <color indexed="8"/>
        <rFont val="Arial"/>
        <family val="2"/>
      </rPr>
      <t xml:space="preserve"> Include both real and personal property. Enter the 2021 value of property in territory annexed by the school district.</t>
    </r>
  </si>
  <si>
    <r>
      <rPr>
        <b/>
        <sz val="12"/>
        <color indexed="8"/>
        <rFont val="Arial"/>
        <family val="2"/>
      </rPr>
      <t>Total 2021 taxable value of new improvements and new personal property located in new improvements.</t>
    </r>
    <r>
      <rPr>
        <sz val="12"/>
        <color indexed="8"/>
        <rFont val="Arial"/>
        <family val="2"/>
      </rPr>
      <t xml:space="preserve"> New means the item was not on the appraisal roll in 2020. An improvement is a building, structure, fixture or fence erected on or affixed to land. New additions to existing improvements may be included if the appraised value can be determined. New personal property in a new improvement must have been brought into the school district after Jan. 1, 2020, and be located in a new improvement.</t>
    </r>
  </si>
  <si>
    <r>
      <rPr>
        <b/>
        <sz val="12"/>
        <color indexed="8"/>
        <rFont val="Arial"/>
        <family val="2"/>
      </rPr>
      <t>Total adjustments to the 2021 taxable value.</t>
    </r>
    <r>
      <rPr>
        <sz val="12"/>
        <color indexed="8"/>
        <rFont val="Arial"/>
        <family val="2"/>
      </rPr>
      <t xml:space="preserve"> Add lines 21 and 22.</t>
    </r>
  </si>
  <si>
    <r>
      <rPr>
        <b/>
        <sz val="12"/>
        <color indexed="8"/>
        <rFont val="Arial"/>
        <family val="2"/>
      </rPr>
      <t>Adjusted 2021 taxable value.</t>
    </r>
    <r>
      <rPr>
        <sz val="12"/>
        <color indexed="8"/>
        <rFont val="Arial"/>
        <family val="2"/>
      </rPr>
      <t xml:space="preserve"> Subtract line 23 from line 20.</t>
    </r>
  </si>
  <si>
    <r>
      <rPr>
        <b/>
        <sz val="12"/>
        <color indexed="8"/>
        <rFont val="Arial"/>
        <family val="2"/>
      </rPr>
      <t>2021 NNR tax rate.</t>
    </r>
    <r>
      <rPr>
        <sz val="12"/>
        <color indexed="8"/>
        <rFont val="Arial"/>
        <family val="2"/>
      </rPr>
      <t xml:space="preserve"> Divide line 16 by line 24 and multiply by $100.</t>
    </r>
  </si>
  <si>
    <t>SECTION 2: Voter-Approval Tax Rate</t>
  </si>
  <si>
    <r>
      <rPr>
        <sz val="10"/>
        <color indexed="8"/>
        <rFont val="Times New Roman"/>
        <family val="1"/>
      </rPr>
      <t xml:space="preserve">The voter-approval tax rate is the highest tax rate that a taxing unit may adopt without holding an election to seek voter approval of the rate. Most school districts calculate a voter-approval tax rate that is split into three separate rates. </t>
    </r>
    <r>
      <rPr>
        <vertAlign val="superscript"/>
        <sz val="11"/>
        <color indexed="8"/>
        <rFont val="Arial"/>
        <family val="2"/>
      </rPr>
      <t>18 Tex. Tax Code §26.08(n)</t>
    </r>
    <r>
      <rPr>
        <sz val="11"/>
        <color indexed="8"/>
        <rFont val="Arial"/>
        <family val="2"/>
      </rPr>
      <t xml:space="preserve">
</t>
    </r>
    <r>
      <rPr>
        <b/>
        <sz val="11"/>
        <color indexed="8"/>
        <rFont val="Arial"/>
        <family val="2"/>
      </rPr>
      <t>1. Maximum Compressed Tax Rate (MCR):</t>
    </r>
    <r>
      <rPr>
        <sz val="11"/>
        <color indexed="8"/>
        <rFont val="Arial"/>
        <family val="2"/>
      </rPr>
      <t xml:space="preserve"> A district’s maximum compressed tax rate is defined as the tax rate for the current tax year per $100 of valuation of taxable property at which the district must levy a maintenance and operations tax to receive the full amount of the tier one allotment. </t>
    </r>
    <r>
      <rPr>
        <vertAlign val="superscript"/>
        <sz val="11"/>
        <color indexed="8"/>
        <rFont val="Arial"/>
        <family val="2"/>
      </rPr>
      <t>19 Tex. Edu. Code §48.2551(a)(3)</t>
    </r>
    <r>
      <rPr>
        <sz val="11"/>
        <color indexed="8"/>
        <rFont val="Arial"/>
        <family val="2"/>
      </rPr>
      <t xml:space="preserve">
</t>
    </r>
    <r>
      <rPr>
        <b/>
        <sz val="11"/>
        <color indexed="8"/>
        <rFont val="Arial"/>
        <family val="2"/>
      </rPr>
      <t>2. Enrichment Tax Rate (DTR):</t>
    </r>
    <r>
      <rPr>
        <sz val="11"/>
        <color indexed="8"/>
        <rFont val="Arial"/>
        <family val="2"/>
      </rPr>
      <t xml:space="preserve"> </t>
    </r>
    <r>
      <rPr>
        <vertAlign val="superscript"/>
        <sz val="11"/>
        <color indexed="8"/>
        <rFont val="Arial"/>
        <family val="2"/>
      </rPr>
      <t>20 Tex. Tax Code §26.08(j) and Tex. Edu. Code §45.0032</t>
    </r>
    <r>
      <rPr>
        <sz val="11"/>
        <color indexed="8"/>
        <rFont val="Arial"/>
        <family val="2"/>
      </rPr>
      <t xml:space="preserve"> A district’s enrichment tax rate is defined as any tax effort in excess of the district’s MCR and less than $0.17. The enrichment tax rate is divided into golden pennies and copper pennies. School districts can claim up to 8 golden pennies, not subject to compression, and 9 copper pennies which are subject to compression with any increases in the guaranteed yield. </t>
    </r>
    <r>
      <rPr>
        <vertAlign val="superscript"/>
        <sz val="11"/>
        <color indexed="8"/>
        <rFont val="Arial"/>
        <family val="2"/>
      </rPr>
      <t>21 Tex. Edu. Code §§48.202(a-1)(2) and 48.202(f)</t>
    </r>
    <r>
      <rPr>
        <sz val="11"/>
        <color indexed="8"/>
        <rFont val="Arial"/>
        <family val="2"/>
      </rPr>
      <t xml:space="preserve">
</t>
    </r>
    <r>
      <rPr>
        <b/>
        <sz val="11"/>
        <color indexed="8"/>
        <rFont val="Arial"/>
        <family val="2"/>
      </rPr>
      <t xml:space="preserve">3. Debt Rate: </t>
    </r>
    <r>
      <rPr>
        <sz val="11"/>
        <color indexed="8"/>
        <rFont val="Arial"/>
        <family val="2"/>
      </rPr>
      <t>The debt rate includes the debt service necessary to pay the school district’s debt payments in the coming year. This rate accounts for principal and interest on bonds and other debt secured by property tax revenue.                                                     The MCR and DTR added together make up the school district’s maintenance and operations (M&amp;O) tax rate. Districts cannot increase the district’s M&amp;O tax rate to create a surplus  in M&amp;O tax revenue for the purpose of paying the district’s debt service.</t>
    </r>
    <r>
      <rPr>
        <vertAlign val="superscript"/>
        <sz val="11"/>
        <color indexed="8"/>
        <rFont val="Arial"/>
        <family val="2"/>
      </rPr>
      <t xml:space="preserve"> 22 Tex. Edu. Code §45.0021(a)</t>
    </r>
    <r>
      <rPr>
        <sz val="11"/>
        <color indexed="8"/>
        <rFont val="Arial"/>
        <family val="2"/>
      </rPr>
      <t xml:space="preserve">
If a school district may adopt a M&amp;O tax rate that exceeds the MCR in order to maintain the 2021-2021 school year basic allotment if it meets certain requirements and receives approval from TEA. Refer to Education Code, Section 48.2553 for more information.
A district must complete an efficiency audit before seeking voter approval to adopt a M&amp;O tax rate higher than the calculated M&amp;O tax rate, hold an open meeting to discuss the results of the audit, and post the results of the audit on the district’s website 30 days prior to the election. </t>
    </r>
    <r>
      <rPr>
        <vertAlign val="superscript"/>
        <sz val="11"/>
        <color indexed="8"/>
        <rFont val="Arial"/>
        <family val="2"/>
      </rPr>
      <t>23 Tex. Edu. Code §11.184(b)</t>
    </r>
    <r>
      <rPr>
        <sz val="11"/>
        <color indexed="8"/>
        <rFont val="Arial"/>
        <family val="2"/>
      </rPr>
      <t xml:space="preserve"> Additionally, a school district located in an area declared a disaster by the governor may adopt a M&amp;O tax rate higher than the calculated M&amp;O tax rate during the two-year period following the date of the declaration without conducting an efficiency audit. </t>
    </r>
    <r>
      <rPr>
        <vertAlign val="superscript"/>
        <sz val="11"/>
        <color indexed="8"/>
        <rFont val="Arial"/>
        <family val="2"/>
      </rPr>
      <t>24 Tex. Edu. Code §11.184(b-1)</t>
    </r>
    <r>
      <rPr>
        <sz val="11"/>
        <color indexed="8"/>
        <rFont val="Arial"/>
        <family val="2"/>
      </rPr>
      <t xml:space="preserve">
Districts should review information from TEA when calculating their voter-approval rate.</t>
    </r>
  </si>
  <si>
    <t>Voter-Approval Tax Rate Activity</t>
  </si>
  <si>
    <r>
      <rPr>
        <b/>
        <sz val="12"/>
        <rFont val="Arial"/>
        <family val="2"/>
      </rPr>
      <t>2021 maximum compressed tax rate (MCR).</t>
    </r>
    <r>
      <rPr>
        <sz val="12"/>
        <rFont val="Arial"/>
        <family val="2"/>
      </rPr>
      <t xml:space="preserve"> TEA will publish compression rates based on district and statewide property value growth. Enter the school districts’ maximum compressed rate based on guidance from TEA. </t>
    </r>
    <r>
      <rPr>
        <vertAlign val="superscript"/>
        <sz val="12"/>
        <rFont val="Arial"/>
        <family val="2"/>
      </rPr>
      <t>25 Tex. Edu. Code §§48.255, 48.2551(b)(1) and (b)(2)</t>
    </r>
  </si>
  <si>
    <r>
      <rPr>
        <b/>
        <sz val="12"/>
        <color indexed="8"/>
        <rFont val="Arial"/>
        <family val="2"/>
      </rPr>
      <t>2021 enrichment tax rate (DTR).</t>
    </r>
    <r>
      <rPr>
        <sz val="12"/>
        <color indexed="8"/>
        <rFont val="Arial"/>
        <family val="2"/>
      </rPr>
      <t xml:space="preserve"> Enter the greater of A and B. </t>
    </r>
    <r>
      <rPr>
        <vertAlign val="superscript"/>
        <sz val="12"/>
        <color indexed="8"/>
        <rFont val="Arial"/>
        <family val="2"/>
      </rPr>
      <t>26 Tex. Tax Code §26.08(n)(2)</t>
    </r>
  </si>
  <si>
    <t>A. Enter the district’s 2020 DTR, minus any required reduction under Education Code Section 48.202(f)</t>
  </si>
  <si>
    <t>B. Enter $.05 per $100 of taxable value</t>
  </si>
  <si>
    <r>
      <rPr>
        <b/>
        <sz val="12"/>
        <color indexed="8"/>
        <rFont val="Arial"/>
        <family val="2"/>
      </rPr>
      <t>2021 maintenance and operations (M&amp;O) tax rate.</t>
    </r>
    <r>
      <rPr>
        <sz val="12"/>
        <color indexed="8"/>
        <rFont val="Arial"/>
        <family val="2"/>
      </rPr>
      <t xml:space="preserve"> Add Lines 26 and 27.
Note: M&amp;O tax rate may not exceed the sum of $0.17 and the product of the state compression percentage multiplied by $1.00.</t>
    </r>
    <r>
      <rPr>
        <vertAlign val="superscript"/>
        <sz val="12"/>
        <color indexed="8"/>
        <rFont val="Arial"/>
        <family val="2"/>
      </rPr>
      <t xml:space="preserve"> 27 Tex. Edu. Code §45.003(e)</t>
    </r>
  </si>
  <si>
    <r>
      <rPr>
        <sz val="10"/>
        <color indexed="8"/>
        <rFont val="Times New Roman"/>
        <family val="1"/>
      </rPr>
      <t xml:space="preserve">Total 2021 debt to be paid with property tax revenue.
</t>
    </r>
    <r>
      <rPr>
        <sz val="12"/>
        <rFont val="Arial"/>
        <family val="2"/>
      </rPr>
      <t xml:space="preserve">Debt means the interest and principal that will be paid on debts that:
(1) Are paid by property taxes,
(2) Are secured by property taxes,
(3) Are scheduled for payment over a period longer than one year, and
(4) Are not classified in the school district’s budget as M&amp;O expenses.        </t>
    </r>
    <r>
      <rPr>
        <b/>
        <sz val="12"/>
        <rFont val="Arial"/>
        <family val="2"/>
      </rPr>
      <t xml:space="preserve">                                                                         </t>
    </r>
  </si>
  <si>
    <r>
      <rPr>
        <sz val="10"/>
        <color indexed="8"/>
        <rFont val="Times New Roman"/>
        <family val="1"/>
      </rPr>
      <t>A. Debt</t>
    </r>
    <r>
      <rPr>
        <sz val="12"/>
        <rFont val="Arial"/>
        <family val="2"/>
      </rPr>
      <t xml:space="preserve"> includes contractual payments to other school districts that have incurred debt on behalf of this school district, if those debts meet the four conditions above. Include only amounts that will be paid from property tax revenue. Do not include appraisal district budget payments. If the governing body of a taxing unit authorized or agreed to authorize a bond, warrant, certificate of obligation, or other evidence of indebtedness on or after Sept. 1, 2021, verify if it meets the amended definition of debt before including it here. </t>
    </r>
    <r>
      <rPr>
        <vertAlign val="superscript"/>
        <sz val="12"/>
        <rFont val="Arial"/>
        <family val="2"/>
      </rPr>
      <t>28 Tex. Tax Code § 26.012(7)</t>
    </r>
    <r>
      <rPr>
        <sz val="12"/>
        <rFont val="Arial"/>
        <family val="2"/>
      </rPr>
      <t xml:space="preserve"> Enter debt amount</t>
    </r>
  </si>
  <si>
    <r>
      <rPr>
        <b/>
        <sz val="12"/>
        <rFont val="Arial"/>
        <family val="2"/>
      </rPr>
      <t xml:space="preserve">B. </t>
    </r>
    <r>
      <rPr>
        <sz val="12"/>
        <rFont val="Arial"/>
        <family val="2"/>
      </rPr>
      <t xml:space="preserve">Subtract </t>
    </r>
    <r>
      <rPr>
        <b/>
        <sz val="12"/>
        <rFont val="Arial"/>
        <family val="2"/>
      </rPr>
      <t>unencumbered fund amount</t>
    </r>
    <r>
      <rPr>
        <sz val="12"/>
        <rFont val="Arial"/>
        <family val="2"/>
      </rPr>
      <t xml:space="preserve"> used to reduce total debt.                                                                             </t>
    </r>
  </si>
  <si>
    <r>
      <rPr>
        <b/>
        <sz val="12"/>
        <rFont val="Arial"/>
        <family val="2"/>
      </rPr>
      <t xml:space="preserve">C. </t>
    </r>
    <r>
      <rPr>
        <sz val="12"/>
        <rFont val="Arial"/>
        <family val="2"/>
      </rPr>
      <t xml:space="preserve">Subtract </t>
    </r>
    <r>
      <rPr>
        <b/>
        <sz val="12"/>
        <rFont val="Arial"/>
        <family val="2"/>
      </rPr>
      <t>state aid</t>
    </r>
    <r>
      <rPr>
        <sz val="12"/>
        <rFont val="Arial"/>
        <family val="2"/>
      </rPr>
      <t xml:space="preserve"> received for paying principal and interest on debt for facilities through the existing debt allotment program and/or instructional facilities allotment program.</t>
    </r>
  </si>
  <si>
    <r>
      <rPr>
        <b/>
        <sz val="12"/>
        <color indexed="8"/>
        <rFont val="Arial"/>
        <family val="2"/>
      </rPr>
      <t>D.</t>
    </r>
    <r>
      <rPr>
        <sz val="12"/>
        <color indexed="8"/>
        <rFont val="Arial"/>
        <family val="2"/>
      </rPr>
      <t xml:space="preserve"> </t>
    </r>
    <r>
      <rPr>
        <b/>
        <sz val="12"/>
        <color indexed="8"/>
        <rFont val="Arial"/>
        <family val="2"/>
      </rPr>
      <t>Adjust debt:</t>
    </r>
    <r>
      <rPr>
        <sz val="12"/>
        <color indexed="8"/>
        <rFont val="Arial"/>
        <family val="2"/>
      </rPr>
      <t xml:space="preserve"> Subtract B and C from A.</t>
    </r>
  </si>
  <si>
    <r>
      <rPr>
        <b/>
        <sz val="12"/>
        <color indexed="8"/>
        <rFont val="Arial"/>
        <family val="2"/>
      </rPr>
      <t>Certified 2020 excess debt collections.</t>
    </r>
    <r>
      <rPr>
        <sz val="12"/>
        <color indexed="8"/>
        <rFont val="Arial"/>
        <family val="2"/>
      </rPr>
      <t xml:space="preserve"> Enter the amount certified by the collector. </t>
    </r>
    <r>
      <rPr>
        <vertAlign val="superscript"/>
        <sz val="12"/>
        <color indexed="8"/>
        <rFont val="Arial"/>
        <family val="2"/>
      </rPr>
      <t>29 Tex. Tax Code §§26.012(10) and 26.04(b)</t>
    </r>
  </si>
  <si>
    <r>
      <rPr>
        <b/>
        <sz val="12"/>
        <color indexed="8"/>
        <rFont val="Arial"/>
        <family val="2"/>
      </rPr>
      <t>Adjusted 2021 debt.</t>
    </r>
    <r>
      <rPr>
        <sz val="12"/>
        <color indexed="8"/>
        <rFont val="Arial"/>
        <family val="2"/>
      </rPr>
      <t xml:space="preserve"> Subtract line 30 from line 29D.</t>
    </r>
  </si>
  <si>
    <r>
      <rPr>
        <b/>
        <sz val="12"/>
        <color indexed="8"/>
        <rFont val="Arial"/>
        <family val="2"/>
      </rPr>
      <t>2021 anticipated collection rate.</t>
    </r>
    <r>
      <rPr>
        <sz val="12"/>
        <color indexed="8"/>
        <rFont val="Arial"/>
        <family val="2"/>
      </rPr>
      <t xml:space="preserve"> If the anticipated rate in A is lower than actual rates in B, C or D, enter the lowest rate from B, C or D. If the anticipated rate in A is higher than at least one of the rates in the prior three years, enter the rate from A. Note that the rate can be greater than 100%. </t>
    </r>
    <r>
      <rPr>
        <vertAlign val="superscript"/>
        <sz val="12"/>
        <color indexed="8"/>
        <rFont val="Arial"/>
        <family val="2"/>
      </rPr>
      <t>30 Tex. Tax Code §§26.04(h), (h-1) and (h-2)</t>
    </r>
  </si>
  <si>
    <r>
      <rPr>
        <sz val="10"/>
        <color indexed="8"/>
        <rFont val="Times New Roman"/>
        <family val="1"/>
      </rPr>
      <t xml:space="preserve">A. Enter the 2021 anticipated collection rate certified by the collector. </t>
    </r>
    <r>
      <rPr>
        <vertAlign val="superscript"/>
        <sz val="12"/>
        <color indexed="8"/>
        <rFont val="Arial"/>
        <family val="2"/>
      </rPr>
      <t>31 Tex. Tax Code §26.04(b)</t>
    </r>
  </si>
  <si>
    <t>B. Enter the 2020 actual collection rate</t>
  </si>
  <si>
    <t>C. Enter the 2019 actual collection rate</t>
  </si>
  <si>
    <t>D. Enter the 2018 actual collection rate</t>
  </si>
  <si>
    <r>
      <rPr>
        <b/>
        <sz val="12"/>
        <color indexed="8"/>
        <rFont val="Arial"/>
        <family val="2"/>
      </rPr>
      <t>2021 total taxable value adjusted by collection rate.</t>
    </r>
    <r>
      <rPr>
        <sz val="12"/>
        <color indexed="8"/>
        <rFont val="Arial"/>
        <family val="2"/>
      </rPr>
      <t xml:space="preserve"> Divide Line 31 by Line 32.          Note: If the governing body of the school district governs a junior college district in a county with a population of more than two million, add the amount of taxes the governing body proposes to dedicate to the junior college district in 2021 to the result.</t>
    </r>
  </si>
  <si>
    <r>
      <rPr>
        <b/>
        <sz val="12"/>
        <color indexed="8"/>
        <rFont val="Arial"/>
        <family val="2"/>
      </rPr>
      <t>2021 total taxable value.</t>
    </r>
    <r>
      <rPr>
        <sz val="12"/>
        <color indexed="8"/>
        <rFont val="Arial"/>
        <family val="2"/>
      </rPr>
      <t xml:space="preserve"> Enter the amount on Line 20 of the No-New-Revenue Tax Rate Worksheet.</t>
    </r>
  </si>
  <si>
    <r>
      <rPr>
        <b/>
        <sz val="12"/>
        <color indexed="8"/>
        <rFont val="Arial"/>
        <family val="2"/>
      </rPr>
      <t>2021 debt rate.</t>
    </r>
    <r>
      <rPr>
        <sz val="12"/>
        <color indexed="8"/>
        <rFont val="Arial"/>
        <family val="2"/>
      </rPr>
      <t xml:space="preserve"> Divide Line 33 by Line 34 and multiply by $100.</t>
    </r>
  </si>
  <si>
    <r>
      <rPr>
        <b/>
        <sz val="12"/>
        <color indexed="8"/>
        <rFont val="Arial"/>
        <family val="2"/>
      </rPr>
      <t>2021 voter-approval tax rate.</t>
    </r>
    <r>
      <rPr>
        <sz val="12"/>
        <color indexed="8"/>
        <rFont val="Arial"/>
        <family val="2"/>
      </rPr>
      <t xml:space="preserve"> Add Lines 28 and 35                                                                  If the school district received distributions from an equalization tax imposed under former Chapter 18, Education Code, add the NNR tax rate as of the date of the county unit system’s abolition to the sum of Lines 28 and 35. </t>
    </r>
    <r>
      <rPr>
        <vertAlign val="superscript"/>
        <sz val="12"/>
        <color indexed="8"/>
        <rFont val="Arial"/>
        <family val="2"/>
      </rPr>
      <t>32 Tex. Tax Code §26.08(g)</t>
    </r>
  </si>
  <si>
    <t>SECTION 3: Voter-Approval Rate Adjustment for Pollution Control</t>
  </si>
  <si>
    <t>A school district may raise its rate for M&amp;O funds used to pay for a facility, device or method for the control of air, water or land pollution. This includes any land, structure, building, installation, excavation, machinery, equipment or device that is used, constructed, acquired or installed wholly or partly to meet or exceed pollution control requirements. The school district’s expenses are those necessary to meet the requirements of a permit issued by the Texas Commission on Environmental Quality (TCEQ). The school district must provide the tax assessor with a copy of the TCEQ letter of determination that states the portion of the cost of the installation for pollution control.
This step should only be completed by a school district that uses M&amp;O funds to pay for a facility, device or method for the control of air, water or land pollution.</t>
  </si>
  <si>
    <t>Additional Rollback Protection for Pollution Control Activity</t>
  </si>
  <si>
    <r>
      <rPr>
        <b/>
        <sz val="12"/>
        <color indexed="8"/>
        <rFont val="Arial"/>
        <family val="2"/>
      </rPr>
      <t>Certified expenses from the Texas Commission on Environmental Quality (TCEQ).</t>
    </r>
    <r>
      <rPr>
        <sz val="12"/>
        <color indexed="8"/>
        <rFont val="Arial"/>
        <family val="2"/>
      </rPr>
      <t xml:space="preserve"> Enter the amount certified in the determination letter from TCEQ. </t>
    </r>
    <r>
      <rPr>
        <vertAlign val="superscript"/>
        <sz val="12"/>
        <color indexed="8"/>
        <rFont val="Arial"/>
        <family val="2"/>
      </rPr>
      <t>33 Tex. Tax Code § 26.045(d)</t>
    </r>
    <r>
      <rPr>
        <sz val="12"/>
        <color indexed="8"/>
        <rFont val="Arial"/>
        <family val="2"/>
      </rPr>
      <t xml:space="preserve"> The school district shall provide its tax assessor with a copy of the letter. </t>
    </r>
    <r>
      <rPr>
        <vertAlign val="superscript"/>
        <sz val="12"/>
        <color indexed="8"/>
        <rFont val="Arial"/>
        <family val="2"/>
      </rPr>
      <t>34 Tex. Tax Code § 26.045(i)</t>
    </r>
  </si>
  <si>
    <r>
      <rPr>
        <b/>
        <sz val="12"/>
        <color indexed="8"/>
        <rFont val="Arial"/>
        <family val="2"/>
      </rPr>
      <t>Additional rate for pollution control.</t>
    </r>
    <r>
      <rPr>
        <sz val="12"/>
        <color indexed="8"/>
        <rFont val="Arial"/>
        <family val="2"/>
      </rPr>
      <t xml:space="preserve"> Divide line 37 by line 38 and multiply by $100.</t>
    </r>
  </si>
  <si>
    <r>
      <rPr>
        <b/>
        <sz val="12"/>
        <color indexed="8"/>
        <rFont val="Arial"/>
        <family val="2"/>
      </rPr>
      <t>2021 voter-approval tax rate, adjusted for pollution control.</t>
    </r>
    <r>
      <rPr>
        <sz val="12"/>
        <color indexed="8"/>
        <rFont val="Arial"/>
        <family val="2"/>
      </rPr>
      <t xml:space="preserve"> Add line 36 and line 39.</t>
    </r>
  </si>
  <si>
    <t>SECTION 4: Voter-Approval Tax Rate Adjustment in Year Following Disaster</t>
  </si>
  <si>
    <r>
      <rPr>
        <sz val="10"/>
        <color indexed="8"/>
        <rFont val="Times New Roman"/>
        <family val="1"/>
      </rPr>
      <t xml:space="preserve">If a school district adopted a tax rate that exceeded its voter-approval tax rate without holding an election to respond to a disaster in the prior year, as allowed by Tax Code Section 26.042(e), the school district may not consider the amount by which it exceeded its voter-approval tax rate in the calculation this year. </t>
    </r>
    <r>
      <rPr>
        <vertAlign val="superscript"/>
        <sz val="12"/>
        <color indexed="8"/>
        <rFont val="Arial"/>
        <family val="2"/>
      </rPr>
      <t>35 Tex. Tax Code §26.042(f) and Tex. Edu. Code § 45.0032(d)</t>
    </r>
    <r>
      <rPr>
        <sz val="12"/>
        <color indexed="8"/>
        <rFont val="Arial"/>
        <family val="2"/>
      </rPr>
      <t xml:space="preserve"> As such, it must reduce its voter-approval tax rate for the current tax year.
</t>
    </r>
    <r>
      <rPr>
        <b/>
        <sz val="12"/>
        <color indexed="8"/>
        <rFont val="Arial"/>
        <family val="2"/>
      </rPr>
      <t>NOTE: This section will not apply to any taxing units in 2021.</t>
    </r>
    <r>
      <rPr>
        <sz val="12"/>
        <color indexed="8"/>
        <rFont val="Arial"/>
        <family val="2"/>
      </rPr>
      <t xml:space="preserve"> It is added to implement Senate Bill 1438 (87th Regular Session) and does not apply to a school district that adopted a tax rate without the required election in 2020, as provided for in the recently repealed Tax Code Section 26.08(a-1).
In future tax years, this section will apply to school district in a disaster area that adopts a tax rate greater than its voter-approval tax rate without holding an election in the prior year, as provided for by Tax Code Section 26.042(e).</t>
    </r>
  </si>
  <si>
    <t>Prior Year Disaster Adjustment Worksheet</t>
  </si>
  <si>
    <r>
      <rPr>
        <b/>
        <sz val="12"/>
        <color indexed="8"/>
        <rFont val="Arial"/>
        <family val="2"/>
      </rPr>
      <t>2020 adopted tax rate.</t>
    </r>
    <r>
      <rPr>
        <sz val="12"/>
        <color indexed="8"/>
        <rFont val="Arial"/>
        <family val="2"/>
      </rPr>
      <t xml:space="preserve"> Enter the rate in Line 4 of the No-New-Revenue Tax Rate Worksheet.</t>
    </r>
  </si>
  <si>
    <r>
      <rPr>
        <b/>
        <sz val="12"/>
        <color indexed="8"/>
        <rFont val="Arial"/>
        <family val="2"/>
      </rPr>
      <t>2020 voter-approval tax rate.</t>
    </r>
    <r>
      <rPr>
        <sz val="12"/>
        <color indexed="8"/>
        <rFont val="Arial"/>
        <family val="2"/>
      </rPr>
      <t xml:space="preserve"> If the school district adopted a tax rate above the 2020 voter-approval tax rate without holding an election due to a disaster, enter the voter-approval tax rate from the prior year’s worksheet.</t>
    </r>
  </si>
  <si>
    <r>
      <rPr>
        <b/>
        <sz val="12"/>
        <color indexed="8"/>
        <rFont val="Arial"/>
        <family val="2"/>
      </rPr>
      <t>Increase in 2020 tax rate due to disaster (disaster pennies).</t>
    </r>
    <r>
      <rPr>
        <sz val="12"/>
        <color indexed="8"/>
        <rFont val="Arial"/>
        <family val="2"/>
      </rPr>
      <t xml:space="preserve"> Subtract Line 42 from Line 41.</t>
    </r>
  </si>
  <si>
    <r>
      <rPr>
        <b/>
        <sz val="12"/>
        <color indexed="8"/>
        <rFont val="Arial"/>
        <family val="2"/>
      </rPr>
      <t>2021 voter-approval tax rate, adjusted for prior year disaster.</t>
    </r>
    <r>
      <rPr>
        <sz val="12"/>
        <color indexed="8"/>
        <rFont val="Arial"/>
        <family val="2"/>
      </rPr>
      <t xml:space="preserve"> Subtract Line 43 from one of the following lines (as applicable): Line 36 or Line 40 (school districts with pollution control).</t>
    </r>
  </si>
  <si>
    <t>SECTION 5: Total Tax Rate</t>
  </si>
  <si>
    <t>Indicate the applicable total tax rates as calculated above.</t>
  </si>
  <si>
    <t>No-New-Revenue Tax Rate</t>
  </si>
  <si>
    <t>Enter the 2021 NNR tax rate from: Line 25.</t>
  </si>
  <si>
    <t>Voter-Approval Tax Rate</t>
  </si>
  <si>
    <t>As applicable, enter the 2021 voter-approval tax rate from Line 36, Line 40 or Line 44.</t>
  </si>
  <si>
    <t>SECTION 6: School District Representative Name and Signature</t>
  </si>
  <si>
    <r>
      <rPr>
        <sz val="10"/>
        <color indexed="8"/>
        <rFont val="Times New Roman"/>
        <family val="1"/>
      </rPr>
      <t xml:space="preserve">Enter the name of the person preparing the tax rate as authorized by the governing body of the school district. By signing below, you certify that you are the designated officer or employee of the school district and have calculated the tax rates in accordance with requirements in Tax Code and Education Code. </t>
    </r>
    <r>
      <rPr>
        <vertAlign val="superscript"/>
        <sz val="12"/>
        <color indexed="8"/>
        <rFont val="Arial"/>
        <family val="2"/>
      </rPr>
      <t>36 Tex. Tax Code §26.04(c)</t>
    </r>
  </si>
  <si>
    <t>print here</t>
  </si>
  <si>
    <t>Printed Name of School District Representative</t>
  </si>
  <si>
    <t>sign here</t>
  </si>
  <si>
    <t>School District Representative</t>
  </si>
  <si>
    <t>Date</t>
  </si>
  <si>
    <t>For more information, visit our website: comptroller.texas.gov/taxes/property-tax</t>
  </si>
  <si>
    <t>50-859      07-21/7</t>
  </si>
  <si>
    <r>
      <rPr>
        <sz val="10"/>
        <color indexed="8"/>
        <rFont val="Times New Roman"/>
        <family val="1"/>
      </rPr>
      <t xml:space="preserve">Form </t>
    </r>
    <r>
      <rPr>
        <b/>
        <sz val="11"/>
        <color indexed="9"/>
        <rFont val="Times New Roman"/>
        <family val="1"/>
      </rPr>
      <t>50-884</t>
    </r>
  </si>
  <si>
    <t xml:space="preserve">2021 Tax Rate Calculation Worksheet </t>
  </si>
  <si>
    <t>updated 07/26/21</t>
  </si>
  <si>
    <t xml:space="preserve">School Districts with Chapter 313 Agreements </t>
  </si>
  <si>
    <t>Taxing Unit's Address, City, State, Zip Code</t>
  </si>
  <si>
    <t>Taxing Unit's Website Address</t>
  </si>
  <si>
    <r>
      <rPr>
        <sz val="10"/>
        <color indexed="8"/>
        <rFont val="Times New Roman"/>
        <family val="1"/>
      </rPr>
      <t xml:space="preserve">GENERAL INFORMATION: Tax Code Section 26.04(c) requires an officer or employee designated by the governing body to calculate the no-new-revenue tax rate and voterapproval tax rate for the taxing unit. These tax rates are expressed in dollars per $100 of taxable value calculated. The calculation process starts after the chief appraiser delivers to the taxing unit the certified appraisal roll or certified estimate of value and the estimated values of properties under protest. The designated officer or employee shall certify that the officer or employee has accurately calculated the tax rates and used values shown for the certified appraisal roll or certified estimate. The officer or employee submit the rates to the governing body by August 7 or as soon thereafter as practicable.
This worksheet is for </t>
    </r>
    <r>
      <rPr>
        <b/>
        <sz val="10"/>
        <rFont val="Arial"/>
        <family val="2"/>
      </rPr>
      <t>school districts with Chapter 313 agreements only</t>
    </r>
    <r>
      <rPr>
        <sz val="10"/>
        <rFont val="Arial"/>
        <family val="2"/>
      </rPr>
      <t xml:space="preserve">. School districts that do not have a Chapter 313 agreement should use Comptroller Form 50-859 Tax Rate Calculation Worksheet, School District without Chapter 313 Agreements.
Water districts as defined under Water Code Section 49.001(1) should use Comptroller Form 50-858 Water District Voter-Approval Tax Rate Worksheet for Low Tax Rate and Developing Districts or Comptroller Form 50-860 Developed Water District Voter-Approval Tax Rate Worksheet.
All other taxing units should use Comptroller Form 50-884 Tax Rate Calculation, Taxing Units Other Than School Districts.
The Comptroller’s office provides this worksheet to assist taxing units in determining tax rates. The Texas Education Agency (TEA) provides detailed information on and guidance to school districts in calculating their tax rates. Please review and rely on information provided by TEA when completing this worksheet. Additionally, the information provided in this worksheet is offered as technical assistance and not legal advice. Taxing units should consult legal counsel for interpretations of law regarding tax rate preparation and adoption. </t>
    </r>
  </si>
  <si>
    <t xml:space="preserve">SECTION 1: No-New-Revenue Tax Rate </t>
  </si>
  <si>
    <t xml:space="preserve">The no-new-revenue (NNR) tax rate enables the public to evaluate the relationship between taxes for the prior year and for the current year based on a tax rate that would produce the same amount of revenue if applied to the same properties that are taxed in both years (no new taxes). When appraisal values increase, the NNR tax rate should decrease.
Chapter 313 agreements allow a school district to limit the value of certain qualified property subject to the agreement for the purposes of maintenance and operations (M&amp;O) taxation. The value of the same property is not limited for the purposes of debt service, or interest and sinking (I&amp;S) taxation. School districts that have entered into a Chapter 313 agreement must calculate the NNR tax rate for M&amp;O and I&amp;S purposes separately and then add together to determine the current year total NNR tax rate. </t>
  </si>
  <si>
    <t>Effective Tax Rate Activity</t>
  </si>
  <si>
    <r>
      <rPr>
        <b/>
        <sz val="12"/>
        <rFont val="Arial"/>
        <family val="2"/>
      </rPr>
      <t>2020 total I&amp;S taxable value.</t>
    </r>
    <r>
      <rPr>
        <sz val="12"/>
        <rFont val="Arial"/>
        <family val="2"/>
      </rPr>
      <t xml:space="preserve"> Enter the amount of 2020 taxable value on the 2020 tax roll today. Include any adjustments since last year’s certification; exclude one-fourth and one-third over-appraisal corrections made under Tax Code Section 25.25(d) from these adjustments.
Exclude any property value subject to an appeal under Chapter 42 as of July 25 (will add undisputed value in Line 8). This total includes the taxable value of homesteads with tax ceilings (will deduct in Line 2).</t>
    </r>
    <r>
      <rPr>
        <vertAlign val="superscript"/>
        <sz val="12"/>
        <rFont val="Arial"/>
        <family val="2"/>
      </rPr>
      <t>1 Tex. Tax Code § 26.012(14)</t>
    </r>
    <r>
      <rPr>
        <sz val="12"/>
        <rFont val="Arial"/>
        <family val="2"/>
      </rPr>
      <t xml:space="preserve"> This also includes the taxable value of property subject to a Chapter 313 agreement prior to the limitation.</t>
    </r>
  </si>
  <si>
    <r>
      <rPr>
        <b/>
        <sz val="12"/>
        <color indexed="8"/>
        <rFont val="Arial"/>
        <family val="2"/>
      </rPr>
      <t>2020 tax ceilings.</t>
    </r>
    <r>
      <rPr>
        <sz val="12"/>
        <color indexed="8"/>
        <rFont val="Arial"/>
        <family val="2"/>
      </rPr>
      <t xml:space="preserve"> Enter 2020 total taxable value of homesteads with tax ceilings. These include the homesteads of homeowners age 65 or older or disabled.</t>
    </r>
    <r>
      <rPr>
        <vertAlign val="superscript"/>
        <sz val="12"/>
        <color indexed="8"/>
        <rFont val="Arial"/>
        <family val="2"/>
      </rPr>
      <t xml:space="preserve">2 Tex. Tax Code § 26.012(14) </t>
    </r>
  </si>
  <si>
    <r>
      <rPr>
        <b/>
        <sz val="12"/>
        <color indexed="8"/>
        <rFont val="Arial"/>
        <family val="2"/>
      </rPr>
      <t>Preliminary 2020 adjusted I&amp;S taxable value</t>
    </r>
    <r>
      <rPr>
        <sz val="12"/>
        <color indexed="8"/>
        <rFont val="Arial"/>
        <family val="2"/>
      </rPr>
      <t xml:space="preserve">. Subtract Line 2 from Line 1. </t>
    </r>
  </si>
  <si>
    <t xml:space="preserve">2020 taxable value not subject M&amp;O taxation, due to limitation under Tax Code Chapter 313. 
</t>
  </si>
  <si>
    <r>
      <rPr>
        <b/>
        <sz val="11"/>
        <rFont val="Arial"/>
        <family val="2"/>
      </rPr>
      <t>A. 2020 I&amp;S value of property subject to Chapter 313 agreement.</t>
    </r>
    <r>
      <rPr>
        <sz val="11"/>
        <rFont val="Arial"/>
        <family val="2"/>
      </rPr>
      <t xml:space="preserve"> Enter the total 2020 appraised value of property subject to a Chapter 313 agreement:</t>
    </r>
  </si>
  <si>
    <r>
      <rPr>
        <b/>
        <sz val="11"/>
        <rFont val="Arial"/>
        <family val="2"/>
      </rPr>
      <t>B. 2020 M&amp;O value of property subject to Chapter 313 agreement.</t>
    </r>
    <r>
      <rPr>
        <sz val="11"/>
        <rFont val="Arial"/>
        <family val="2"/>
      </rPr>
      <t xml:space="preserve"> Enter the total 2020 limited value of property subject to a Chapter 313 agreement:                    </t>
    </r>
  </si>
  <si>
    <t xml:space="preserve">C. Subtract B from A. </t>
  </si>
  <si>
    <r>
      <rPr>
        <b/>
        <sz val="12"/>
        <color indexed="8"/>
        <rFont val="Arial"/>
        <family val="2"/>
      </rPr>
      <t>Preliminary 2020 adjusted M&amp;O taxable value.</t>
    </r>
    <r>
      <rPr>
        <sz val="12"/>
        <color indexed="8"/>
        <rFont val="Arial"/>
        <family val="2"/>
      </rPr>
      <t xml:space="preserve"> Subtract Line 4C from Line 3.</t>
    </r>
  </si>
  <si>
    <r>
      <rPr>
        <b/>
        <sz val="12"/>
        <color indexed="8"/>
        <rFont val="Arial"/>
        <family val="2"/>
      </rPr>
      <t>2020 total adopted tax rate.</t>
    </r>
    <r>
      <rPr>
        <sz val="12"/>
        <color indexed="8"/>
        <rFont val="Arial"/>
        <family val="2"/>
      </rPr>
      <t xml:space="preserve"> Separate the 2020 adopted tax rate into its two components. </t>
    </r>
  </si>
  <si>
    <t xml:space="preserve">A. 2020 M&amp;O tax rate     : </t>
  </si>
  <si>
    <t xml:space="preserve">B. 2020 I&amp;S or debt rate: </t>
  </si>
  <si>
    <t>2021 Tax Rate Calculation Worksheet – School Districts</t>
  </si>
  <si>
    <t>Form 50-884</t>
  </si>
  <si>
    <t xml:space="preserve">2020 taxable value lost because court appeals of ARB decisions reduced 2020 appraised value.                                                          
</t>
  </si>
  <si>
    <t xml:space="preserve">A. Original 2020 ARB values:                                                    </t>
  </si>
  <si>
    <t xml:space="preserve">B. 2020 disputed value:                                                   </t>
  </si>
  <si>
    <r>
      <rPr>
        <sz val="10"/>
        <color indexed="8"/>
        <rFont val="Times New Roman"/>
        <family val="1"/>
      </rPr>
      <t xml:space="preserve">C. 2020 value loss. </t>
    </r>
    <r>
      <rPr>
        <sz val="12"/>
        <rFont val="Arial"/>
        <family val="2"/>
      </rPr>
      <t>Subtract B from A.</t>
    </r>
    <r>
      <rPr>
        <vertAlign val="superscript"/>
        <sz val="12"/>
        <rFont val="Arial"/>
        <family val="2"/>
      </rPr>
      <t xml:space="preserve">3 Tex. Tax Code § 26.012(13) </t>
    </r>
  </si>
  <si>
    <t>2020 taxable value subject to an appeal under Chapter 42, as of July 25</t>
  </si>
  <si>
    <t xml:space="preserve">B. 2020 productivity or special appraised value:                           </t>
  </si>
  <si>
    <r>
      <rPr>
        <sz val="10"/>
        <color indexed="8"/>
        <rFont val="Times New Roman"/>
        <family val="1"/>
      </rPr>
      <t xml:space="preserve">C. 2020 undisputed value. </t>
    </r>
    <r>
      <rPr>
        <sz val="12"/>
        <rFont val="Arial"/>
        <family val="2"/>
      </rPr>
      <t>Subtract B from A.</t>
    </r>
    <r>
      <rPr>
        <vertAlign val="superscript"/>
        <sz val="12"/>
        <rFont val="Arial"/>
        <family val="2"/>
      </rPr>
      <t>4 Tex. Tax Code § 26.012(13)</t>
    </r>
  </si>
  <si>
    <r>
      <rPr>
        <sz val="10"/>
        <color indexed="8"/>
        <rFont val="Times New Roman"/>
        <family val="1"/>
      </rPr>
      <t xml:space="preserve">2020 Chapter 42 related adjusted values </t>
    </r>
    <r>
      <rPr>
        <sz val="12"/>
        <rFont val="Arial"/>
        <family val="2"/>
      </rPr>
      <t xml:space="preserve">Add Line 7C and 8C. </t>
    </r>
  </si>
  <si>
    <r>
      <rPr>
        <b/>
        <sz val="12"/>
        <color indexed="8"/>
        <rFont val="Arial"/>
        <family val="2"/>
      </rPr>
      <t>2020 M&amp;O taxable value, adjusted for actual and potential court-ordered adjustments.</t>
    </r>
    <r>
      <rPr>
        <sz val="12"/>
        <color indexed="8"/>
        <rFont val="Arial"/>
        <family val="2"/>
      </rPr>
      <t xml:space="preserve"> The taxable value for M&amp;O purposes should be less than the taxable value for I&amp;S purposes. Add Line 5 and Line 9. </t>
    </r>
  </si>
  <si>
    <r>
      <rPr>
        <b/>
        <sz val="12"/>
        <color indexed="8"/>
        <rFont val="Arial"/>
        <family val="2"/>
      </rPr>
      <t>2020 I&amp;S taxable value, adjusted for actual and potential court-ordered adjustments.</t>
    </r>
    <r>
      <rPr>
        <sz val="12"/>
        <color indexed="8"/>
        <rFont val="Arial"/>
        <family val="2"/>
      </rPr>
      <t xml:space="preserve"> The taxable value for I&amp;S purposes should be more than the taxable value for M&amp;O purposes. Add Line 3 and Line 9. </t>
    </r>
  </si>
  <si>
    <r>
      <rPr>
        <b/>
        <sz val="12"/>
        <color indexed="8"/>
        <rFont val="Arial"/>
        <family val="2"/>
      </rPr>
      <t>2020 taxable value of property in territory the school deannexed after Jan. 1, 2020.</t>
    </r>
    <r>
      <rPr>
        <sz val="12"/>
        <color indexed="8"/>
        <rFont val="Arial"/>
        <family val="2"/>
      </rPr>
      <t xml:space="preserve"> Enter the 2020 value of property in deannexed territory.</t>
    </r>
    <r>
      <rPr>
        <vertAlign val="superscript"/>
        <sz val="12"/>
        <color indexed="8"/>
        <rFont val="Arial"/>
        <family val="2"/>
      </rPr>
      <t>5 Tex. Tax Code § 26.012(15)</t>
    </r>
    <r>
      <rPr>
        <sz val="12"/>
        <color indexed="8"/>
        <rFont val="Arial"/>
        <family val="2"/>
      </rPr>
      <t xml:space="preserve">  </t>
    </r>
  </si>
  <si>
    <r>
      <rPr>
        <b/>
        <sz val="11"/>
        <color indexed="8"/>
        <rFont val="Arial"/>
        <family val="2"/>
      </rPr>
      <t>2020 taxable value lost because property first qualified for an exemption in 2021.</t>
    </r>
    <r>
      <rPr>
        <sz val="11"/>
        <color indexed="8"/>
        <rFont val="Arial"/>
        <family val="2"/>
      </rPr>
      <t xml:space="preserve"> If the school district increased an original exemption, use the difference between the original exempted amount and the increased exempted amount. Do not include value lost due to freeport or goods-in- transit, temporary disaster exemptions. Note that lowering the amount or percentage of an existing exemption in 2021 does not create a new exemption or reduce taxable value. </t>
    </r>
  </si>
  <si>
    <r>
      <rPr>
        <b/>
        <sz val="12"/>
        <color indexed="8"/>
        <rFont val="Arial"/>
        <family val="2"/>
      </rPr>
      <t>A. Absolute exemptions.</t>
    </r>
    <r>
      <rPr>
        <sz val="12"/>
        <color indexed="8"/>
        <rFont val="Arial"/>
        <family val="2"/>
      </rPr>
      <t xml:space="preserve"> Use 2020 market value:</t>
    </r>
  </si>
  <si>
    <r>
      <rPr>
        <b/>
        <sz val="12"/>
        <color indexed="8"/>
        <rFont val="Arial"/>
        <family val="2"/>
      </rPr>
      <t>B. Partial exemptions.</t>
    </r>
    <r>
      <rPr>
        <sz val="12"/>
        <color indexed="8"/>
        <rFont val="Arial"/>
        <family val="2"/>
      </rPr>
      <t xml:space="preserve"> 2021 exemption amount or 2021 percentage exemption times 2020 value:</t>
    </r>
  </si>
  <si>
    <r>
      <rPr>
        <b/>
        <sz val="12"/>
        <color indexed="8"/>
        <rFont val="Arial"/>
        <family val="2"/>
      </rPr>
      <t xml:space="preserve">C. Value loss. Add A and B. </t>
    </r>
    <r>
      <rPr>
        <vertAlign val="superscript"/>
        <sz val="12"/>
        <color indexed="8"/>
        <rFont val="Arial"/>
        <family val="2"/>
      </rPr>
      <t xml:space="preserve">6 Tex. Tax Code § 26.012(15) </t>
    </r>
  </si>
  <si>
    <r>
      <rPr>
        <b/>
        <sz val="12"/>
        <color indexed="8"/>
        <rFont val="Arial"/>
        <family val="2"/>
      </rPr>
      <t>2020 taxable value lost because property first qualified for agricultural appraisal (1-d or 1-d-1), timber appraisal, recreational/scenic appraisal or public access airport special appraisal in 2021.</t>
    </r>
    <r>
      <rPr>
        <sz val="12"/>
        <color indexed="8"/>
        <rFont val="Arial"/>
        <family val="2"/>
      </rPr>
      <t xml:space="preserve"> Use only properties that qualified in 2021 for the first time; do not use properties that qualified in 2020.</t>
    </r>
  </si>
  <si>
    <t>A. 2020 market value:</t>
  </si>
  <si>
    <t>B. 2021 productivity or special appraised value:</t>
  </si>
  <si>
    <r>
      <rPr>
        <b/>
        <sz val="12"/>
        <color indexed="8"/>
        <rFont val="Arial"/>
        <family val="2"/>
      </rPr>
      <t>C.</t>
    </r>
    <r>
      <rPr>
        <sz val="12"/>
        <color indexed="8"/>
        <rFont val="Arial"/>
        <family val="2"/>
      </rPr>
      <t xml:space="preserve"> Value loss. Subtract B from A.</t>
    </r>
    <r>
      <rPr>
        <vertAlign val="superscript"/>
        <sz val="12"/>
        <color indexed="8"/>
        <rFont val="Arial"/>
        <family val="2"/>
      </rPr>
      <t xml:space="preserve">7 Tex. Tax Code § 26.012(15) </t>
    </r>
  </si>
  <si>
    <r>
      <rPr>
        <b/>
        <sz val="12"/>
        <rFont val="Arial"/>
        <family val="2"/>
      </rPr>
      <t>Total adjustments for lost value.</t>
    </r>
    <r>
      <rPr>
        <sz val="12"/>
        <rFont val="Arial"/>
        <family val="2"/>
      </rPr>
      <t xml:space="preserve"> Add Lines 12, 13C and 14C. </t>
    </r>
  </si>
  <si>
    <r>
      <rPr>
        <b/>
        <sz val="12"/>
        <rFont val="Arial"/>
        <family val="2"/>
      </rPr>
      <t>Adjusted 2020 M&amp;O taxable value.</t>
    </r>
    <r>
      <rPr>
        <sz val="12"/>
        <rFont val="Arial"/>
        <family val="2"/>
      </rPr>
      <t xml:space="preserve"> Subtract Line 15 from Line 10.                                        Note: If the governing body of the school district governs a junior college district in a county with a population of more than two million, subtract the amount of M&amp;O taxes the governing body dedicated to the junior college district in 2020 from the result. </t>
    </r>
  </si>
  <si>
    <r>
      <rPr>
        <b/>
        <sz val="12"/>
        <rFont val="Arial"/>
        <family val="2"/>
      </rPr>
      <t>Adjusted 2020 I&amp;S taxable value.</t>
    </r>
    <r>
      <rPr>
        <sz val="12"/>
        <rFont val="Arial"/>
        <family val="2"/>
      </rPr>
      <t xml:space="preserve"> Subtract Line 15 from Line 11.
Note: If the governing body of the school district governs a junior college district in a county with a population of more than two million,subtract the amount of M&amp;O taxes the governing body dedicated to the junior college district in 2020 from the result. </t>
    </r>
  </si>
  <si>
    <r>
      <rPr>
        <b/>
        <sz val="12"/>
        <rFont val="Arial"/>
        <family val="2"/>
      </rPr>
      <t>Adjusted 2020 total M&amp;O levy.</t>
    </r>
    <r>
      <rPr>
        <sz val="12"/>
        <rFont val="Arial"/>
        <family val="2"/>
      </rPr>
      <t xml:space="preserve"> Multiply Line 6A by Line 16 and divide by $100. </t>
    </r>
  </si>
  <si>
    <t xml:space="preserve">No-New-Revenue Tax Rate Worksheet </t>
  </si>
  <si>
    <r>
      <rPr>
        <b/>
        <sz val="12"/>
        <rFont val="Arial"/>
        <family val="2"/>
      </rPr>
      <t>Adjusted 2020 total I&amp;S levy.</t>
    </r>
    <r>
      <rPr>
        <sz val="12"/>
        <rFont val="Arial"/>
        <family val="2"/>
      </rPr>
      <t xml:space="preserve"> Multiply Line 6B by Line 17 and divide by $100. 
</t>
    </r>
  </si>
  <si>
    <r>
      <rPr>
        <b/>
        <sz val="12"/>
        <rFont val="Arial"/>
        <family val="2"/>
      </rPr>
      <t>Taxes refunded for years preceding tax year 2020.</t>
    </r>
    <r>
      <rPr>
        <sz val="12"/>
        <rFont val="Arial"/>
        <family val="2"/>
      </rPr>
      <t xml:space="preserve"> Enter the amount of taxes refunded by the district for tax years preceding tax year 2020. Types of refunds include court decisions, Tax Code Section 25.25(b) and (c) corrections and Tax Code Section 31.11 payment errors. Do not
include refunds for tax year 2020. This line applies only to tax years preceding tax year 2020</t>
    </r>
    <r>
      <rPr>
        <vertAlign val="superscript"/>
        <sz val="12"/>
        <rFont val="Arial"/>
        <family val="2"/>
      </rPr>
      <t xml:space="preserve">.8 Tex. Tax Code § 26.012(13) </t>
    </r>
  </si>
  <si>
    <t>A. M&amp;O taxes refunded for tax years preceding tax year 2020:</t>
  </si>
  <si>
    <t>B. I&amp;S taxes refunded for tax years preceding tax year 2020:</t>
  </si>
  <si>
    <r>
      <rPr>
        <b/>
        <sz val="12"/>
        <color indexed="8"/>
        <rFont val="Arial"/>
        <family val="2"/>
      </rPr>
      <t>Adjusted 2020 M&amp;O levy with refunds.</t>
    </r>
    <r>
      <rPr>
        <sz val="12"/>
        <color indexed="8"/>
        <rFont val="Arial"/>
        <family val="2"/>
      </rPr>
      <t xml:space="preserve"> Add Lines 18 and 20A.</t>
    </r>
    <r>
      <rPr>
        <vertAlign val="superscript"/>
        <sz val="12"/>
        <color indexed="8"/>
        <rFont val="Arial"/>
        <family val="2"/>
      </rPr>
      <t>9 Tex. Tax Code § 26.012(13)</t>
    </r>
    <r>
      <rPr>
        <sz val="12"/>
        <color indexed="8"/>
        <rFont val="Arial"/>
        <family val="2"/>
      </rPr>
      <t xml:space="preserve"> </t>
    </r>
  </si>
  <si>
    <r>
      <rPr>
        <b/>
        <sz val="12"/>
        <color indexed="8"/>
        <rFont val="Arial"/>
        <family val="2"/>
      </rPr>
      <t>Adjusted 2020 I&amp;S levy with refunds.</t>
    </r>
    <r>
      <rPr>
        <sz val="12"/>
        <color indexed="8"/>
        <rFont val="Arial"/>
        <family val="2"/>
      </rPr>
      <t xml:space="preserve"> Add Lines 19 and 20B. </t>
    </r>
    <r>
      <rPr>
        <vertAlign val="superscript"/>
        <sz val="12"/>
        <color indexed="8"/>
        <rFont val="Arial"/>
        <family val="2"/>
      </rPr>
      <t xml:space="preserve">10 Tex. Tax Code § 26.012(13) </t>
    </r>
  </si>
  <si>
    <r>
      <rPr>
        <b/>
        <sz val="12"/>
        <color indexed="8"/>
        <rFont val="Arial"/>
        <family val="2"/>
      </rPr>
      <t>Total 2021 I&amp;S taxable value on the 2021 certified appraisal roll today.</t>
    </r>
    <r>
      <rPr>
        <sz val="12"/>
        <color indexed="8"/>
        <rFont val="Arial"/>
        <family val="2"/>
      </rPr>
      <t xml:space="preserve"> This value includes only certified values and includes the total taxable value of homesteads with tax ceilings (will deduct in line 25). These homesteads include homeowners age 65 or older or disabled. </t>
    </r>
    <r>
      <rPr>
        <vertAlign val="superscript"/>
        <sz val="12"/>
        <color indexed="8"/>
        <rFont val="Arial"/>
        <family val="2"/>
      </rPr>
      <t xml:space="preserve">11 Tex. Tax Code §§ 26.012, 26.04(c-2)   </t>
    </r>
  </si>
  <si>
    <r>
      <rPr>
        <sz val="10"/>
        <color indexed="8"/>
        <rFont val="Times New Roman"/>
        <family val="1"/>
      </rPr>
      <t>A. Certified values:</t>
    </r>
    <r>
      <rPr>
        <sz val="12"/>
        <color indexed="8"/>
        <rFont val="Arial"/>
        <family val="2"/>
      </rPr>
      <t xml:space="preserve"> </t>
    </r>
    <r>
      <rPr>
        <vertAlign val="superscript"/>
        <sz val="12"/>
        <color indexed="8"/>
        <rFont val="Arial"/>
        <family val="2"/>
      </rPr>
      <t xml:space="preserve">12 Tex. Tax Code § 26.012(6) </t>
    </r>
  </si>
  <si>
    <r>
      <rPr>
        <b/>
        <sz val="12"/>
        <color indexed="8"/>
        <rFont val="Arial"/>
        <family val="2"/>
      </rPr>
      <t>B. Pollution control and energy storage system exemption:</t>
    </r>
    <r>
      <rPr>
        <sz val="12"/>
        <color indexed="8"/>
        <rFont val="Arial"/>
        <family val="2"/>
      </rPr>
      <t xml:space="preserve"> Deduct the value of property exempted for  the current tax year for the first time as pollution control or energy storage system property </t>
    </r>
  </si>
  <si>
    <r>
      <rPr>
        <b/>
        <sz val="12"/>
        <color indexed="8"/>
        <rFont val="Arial"/>
        <family val="2"/>
      </rPr>
      <t>C. Total 2021 value.</t>
    </r>
    <r>
      <rPr>
        <sz val="12"/>
        <color indexed="8"/>
        <rFont val="Arial"/>
        <family val="2"/>
      </rPr>
      <t xml:space="preserve"> Subtract B from A. </t>
    </r>
  </si>
  <si>
    <r>
      <rPr>
        <b/>
        <sz val="12"/>
        <color indexed="8"/>
        <rFont val="Arial"/>
        <family val="2"/>
      </rPr>
      <t>Total value of properties under protest or not included on certified appraisal roll.</t>
    </r>
    <r>
      <rPr>
        <vertAlign val="superscript"/>
        <sz val="12"/>
        <color indexed="8"/>
        <rFont val="Arial"/>
        <family val="2"/>
      </rPr>
      <t xml:space="preserve">13 Tex. Tax Code § 26.01(c) and (d) </t>
    </r>
  </si>
  <si>
    <r>
      <rPr>
        <b/>
        <sz val="12"/>
        <color indexed="8"/>
        <rFont val="Arial"/>
        <family val="2"/>
      </rPr>
      <t>A. 2021 taxable value of properties under protest.</t>
    </r>
    <r>
      <rPr>
        <sz val="12"/>
        <color indexed="8"/>
        <rFont val="Arial"/>
        <family val="2"/>
      </rPr>
      <t xml:space="preserve"> The chief appraiser certifies a list of properties still under ARB protest. The list shows the appraisal district’s value and the taxpayer’s claimed value, if any, or an estimate of the value if the taxpayer wins. For each of the properties under protest, use the lowest of these values. Enter the total value under protest.</t>
    </r>
    <r>
      <rPr>
        <vertAlign val="superscript"/>
        <sz val="12"/>
        <color indexed="8"/>
        <rFont val="Arial"/>
        <family val="2"/>
      </rPr>
      <t xml:space="preserve">14 Tex. Tax Code § 26.01(c)  </t>
    </r>
  </si>
  <si>
    <r>
      <rPr>
        <b/>
        <sz val="12"/>
        <color indexed="8"/>
        <rFont val="Arial"/>
        <family val="2"/>
      </rPr>
      <t>B. 2021 value of properties not under protest or included on certified appraisal roll.</t>
    </r>
    <r>
      <rPr>
        <sz val="12"/>
        <color indexed="8"/>
        <rFont val="Arial"/>
        <family val="2"/>
      </rPr>
      <t xml:space="preserve"> The chief appraiser gives school districts a list of those taxable properties that the chief appraiser knows about but are not included in the appraisal roll certification. These properties are also not on the list of properties that are still under protest. On this list of properties, the chief appraiser includes the market value, appraised value and exemptions for the preceding year and a reasonable estimate of the market value, appraised value and exemptions for the current year. Use the lower market, appraised or taxable value (as appropriate) Enter the total value not on the roll. </t>
    </r>
    <r>
      <rPr>
        <vertAlign val="superscript"/>
        <sz val="12"/>
        <color indexed="8"/>
        <rFont val="Arial"/>
        <family val="2"/>
      </rPr>
      <t>15 Tex. Tax Code § 26.01(d)</t>
    </r>
  </si>
  <si>
    <r>
      <rPr>
        <b/>
        <sz val="12"/>
        <color indexed="8"/>
        <rFont val="Arial"/>
        <family val="2"/>
      </rPr>
      <t>C. Total value under protest or not certified.</t>
    </r>
    <r>
      <rPr>
        <sz val="12"/>
        <color indexed="8"/>
        <rFont val="Arial"/>
        <family val="2"/>
      </rPr>
      <t xml:space="preserve"> Add A and B. </t>
    </r>
  </si>
  <si>
    <t xml:space="preserve">2021 tax ceilings and new property value for Chapter 313 limitations. </t>
  </si>
  <si>
    <r>
      <rPr>
        <b/>
        <sz val="12"/>
        <color indexed="8"/>
        <rFont val="Arial"/>
        <family val="2"/>
      </rPr>
      <t>A. 2021 tax ceilings.</t>
    </r>
    <r>
      <rPr>
        <sz val="12"/>
        <color indexed="8"/>
        <rFont val="Arial"/>
        <family val="2"/>
      </rPr>
      <t xml:space="preserve"> Enter 2021 total taxable value of homesteads with tax ceilings. These include the homesteads of homeowners age 65 or older or disable </t>
    </r>
    <r>
      <rPr>
        <vertAlign val="superscript"/>
        <sz val="12"/>
        <color indexed="8"/>
        <rFont val="Arial"/>
        <family val="2"/>
      </rPr>
      <t xml:space="preserve">16 Tex. Tax Code § 26.012(6)((A)(i) </t>
    </r>
  </si>
  <si>
    <r>
      <rPr>
        <b/>
        <sz val="12"/>
        <color indexed="8"/>
        <rFont val="Arial"/>
        <family val="2"/>
      </rPr>
      <t>B. 2021 Chapter 313 new property value.</t>
    </r>
    <r>
      <rPr>
        <sz val="12"/>
        <color indexed="8"/>
        <rFont val="Arial"/>
        <family val="2"/>
      </rPr>
      <t xml:space="preserve"> Enter 2021 new property value of property subject to Chapter 313 agreements.</t>
    </r>
    <r>
      <rPr>
        <vertAlign val="superscript"/>
        <sz val="12"/>
        <color indexed="8"/>
        <rFont val="Arial"/>
        <family val="2"/>
      </rPr>
      <t xml:space="preserve"> 17 Tex. Tax Code § 26.012(6)((A)(ii)  </t>
    </r>
  </si>
  <si>
    <t xml:space="preserve">C. Add A and B. </t>
  </si>
  <si>
    <r>
      <rPr>
        <b/>
        <sz val="12"/>
        <color indexed="8"/>
        <rFont val="Arial"/>
        <family val="2"/>
      </rPr>
      <t xml:space="preserve">2021 total I&amp;S taxable value. </t>
    </r>
    <r>
      <rPr>
        <sz val="12"/>
        <color indexed="8"/>
        <rFont val="Arial"/>
        <family val="2"/>
      </rPr>
      <t xml:space="preserve">Add Lines 23C and 24C. Subtract Line 25C. </t>
    </r>
  </si>
  <si>
    <t xml:space="preserve">2021 taxable value not subject M&amp;O taxation, due to limitation under Chapter 313. </t>
  </si>
  <si>
    <r>
      <rPr>
        <b/>
        <sz val="12"/>
        <color indexed="8"/>
        <rFont val="Arial"/>
        <family val="2"/>
      </rPr>
      <t>A.</t>
    </r>
    <r>
      <rPr>
        <sz val="12"/>
        <color indexed="8"/>
        <rFont val="Arial"/>
        <family val="2"/>
      </rPr>
      <t xml:space="preserve"> 2021 I&amp;S value of property subject to Chapter 313 agreement. Enter the total 2021 appraised value of property subject to a Chapter 313 agreement.</t>
    </r>
  </si>
  <si>
    <r>
      <rPr>
        <b/>
        <sz val="12"/>
        <color indexed="8"/>
        <rFont val="Arial"/>
        <family val="2"/>
      </rPr>
      <t>B.</t>
    </r>
    <r>
      <rPr>
        <sz val="12"/>
        <color indexed="8"/>
        <rFont val="Arial"/>
        <family val="2"/>
      </rPr>
      <t xml:space="preserve"> 2021 M&amp;O value of property subject to Chapter 313 agreement. Enter the total 2021 limited value of property subject to a Chapter 313 agreement.</t>
    </r>
  </si>
  <si>
    <r>
      <rPr>
        <b/>
        <sz val="12"/>
        <color indexed="8"/>
        <rFont val="Arial"/>
        <family val="2"/>
      </rPr>
      <t>C.</t>
    </r>
    <r>
      <rPr>
        <sz val="12"/>
        <color indexed="8"/>
        <rFont val="Arial"/>
        <family val="2"/>
      </rPr>
      <t xml:space="preserve"> Subtract B from A. </t>
    </r>
  </si>
  <si>
    <r>
      <rPr>
        <sz val="10"/>
        <color indexed="8"/>
        <rFont val="Times New Roman"/>
        <family val="1"/>
      </rPr>
      <t xml:space="preserve">2021 total M&amp;O taxable value. </t>
    </r>
    <r>
      <rPr>
        <sz val="12"/>
        <color indexed="8"/>
        <rFont val="Arial"/>
        <family val="2"/>
      </rPr>
      <t xml:space="preserve">Subtract Line 27C from Line 26. </t>
    </r>
  </si>
  <si>
    <r>
      <rPr>
        <sz val="10"/>
        <color indexed="8"/>
        <rFont val="Times New Roman"/>
        <family val="1"/>
      </rPr>
      <t xml:space="preserve">Total 2021 taxable value of properties in territory annexed after Jan. 1, 2020. </t>
    </r>
    <r>
      <rPr>
        <sz val="12"/>
        <color indexed="8"/>
        <rFont val="Arial"/>
        <family val="2"/>
      </rPr>
      <t xml:space="preserve">Include both real and personal property. Enter the 2021 value of property in territory annexed by the school district. </t>
    </r>
  </si>
  <si>
    <r>
      <rPr>
        <b/>
        <sz val="12"/>
        <color indexed="8"/>
        <rFont val="Arial"/>
        <family val="2"/>
      </rPr>
      <t>Total 2021 taxable value of new improvements and new personal property located in new improvements.</t>
    </r>
    <r>
      <rPr>
        <sz val="12"/>
        <color indexed="8"/>
        <rFont val="Arial"/>
        <family val="2"/>
      </rPr>
      <t xml:space="preserve"> New means the item was not on the appraisal roll in 2020. An improvement is a building, structure, fixture or fence erected on or affixed to land. New additions to existing improvements may be included if the appraised value can be determined. New personal property in a new improvement must have been brought into the school district after Jan. 1, 2020, and be located in a new improvement. </t>
    </r>
  </si>
  <si>
    <r>
      <rPr>
        <b/>
        <sz val="12"/>
        <color indexed="8"/>
        <rFont val="Arial"/>
        <family val="2"/>
      </rPr>
      <t>Total adjustments to the 2021 taxable value.</t>
    </r>
    <r>
      <rPr>
        <sz val="12"/>
        <color indexed="8"/>
        <rFont val="Arial"/>
        <family val="2"/>
      </rPr>
      <t xml:space="preserve"> Add Line 29 and Line 30. </t>
    </r>
  </si>
  <si>
    <r>
      <rPr>
        <b/>
        <sz val="12"/>
        <color indexed="8"/>
        <rFont val="Arial"/>
        <family val="2"/>
      </rPr>
      <t>Adjusted 2021 M&amp;O taxable value.</t>
    </r>
    <r>
      <rPr>
        <sz val="12"/>
        <color indexed="8"/>
        <rFont val="Arial"/>
        <family val="2"/>
      </rPr>
      <t xml:space="preserve"> Subtract Line 31 from Line 28. </t>
    </r>
  </si>
  <si>
    <r>
      <rPr>
        <b/>
        <sz val="12"/>
        <color indexed="8"/>
        <rFont val="Arial"/>
        <family val="2"/>
      </rPr>
      <t>Adjusted 2021 I&amp;S taxable value.</t>
    </r>
    <r>
      <rPr>
        <sz val="12"/>
        <color indexed="8"/>
        <rFont val="Arial"/>
        <family val="2"/>
      </rPr>
      <t xml:space="preserve"> Subtract Line 31 from Line 26. </t>
    </r>
  </si>
  <si>
    <r>
      <rPr>
        <b/>
        <sz val="12"/>
        <rFont val="Arial"/>
        <family val="2"/>
      </rPr>
      <t>2021 NNR M&amp;O tax rate.</t>
    </r>
    <r>
      <rPr>
        <sz val="12"/>
        <rFont val="Arial"/>
        <family val="2"/>
      </rPr>
      <t xml:space="preserve"> Divide line 21 by line 32 and multiply by $100.                              Please consult with counsel before using this rate for the purposes of Tax Code § 26.05(b).</t>
    </r>
  </si>
  <si>
    <r>
      <rPr>
        <b/>
        <sz val="12"/>
        <rFont val="Arial"/>
        <family val="2"/>
      </rPr>
      <t>2021 NNR I&amp;S tax rate.</t>
    </r>
    <r>
      <rPr>
        <sz val="12"/>
        <rFont val="Arial"/>
        <family val="2"/>
      </rPr>
      <t xml:space="preserve"> Divide line 22 by line 33 and multiply by $100. </t>
    </r>
  </si>
  <si>
    <r>
      <rPr>
        <b/>
        <sz val="12"/>
        <color indexed="8"/>
        <rFont val="Arial"/>
        <family val="2"/>
      </rPr>
      <t>2021 NNR total tax rate.</t>
    </r>
    <r>
      <rPr>
        <sz val="12"/>
        <color indexed="8"/>
        <rFont val="Arial"/>
        <family val="2"/>
      </rPr>
      <t xml:space="preserve"> Add Line 34 and Line 35. </t>
    </r>
  </si>
  <si>
    <t>SECTION 2: Voter Approval Tax Rate</t>
  </si>
  <si>
    <r>
      <rPr>
        <sz val="10"/>
        <color indexed="8"/>
        <rFont val="Times New Roman"/>
        <family val="1"/>
      </rPr>
      <t xml:space="preserve">The voter-approval tax rate is the highest tax rate that a taxing unit may adopt without holding an election to seek voter approval of the rate. Most school districts calculate a voter-approval tax rate that is split into three separate rates.18 Tex. Tax Code §26.08(n) 
</t>
    </r>
    <r>
      <rPr>
        <b/>
        <sz val="12"/>
        <color indexed="8"/>
        <rFont val="Arial"/>
        <family val="2"/>
      </rPr>
      <t xml:space="preserve">1. Maximum Compressed Tax Rate (MCR): </t>
    </r>
    <r>
      <rPr>
        <sz val="12"/>
        <color indexed="8"/>
        <rFont val="Arial"/>
        <family val="2"/>
      </rPr>
      <t>A district’s maximum compressed tax rate is defined as the tax rate for the current tax year per $100 of valuation of taxable property at which the district must levy a maintenance and operations tax to receive the full amount of the tier one allotment.</t>
    </r>
    <r>
      <rPr>
        <vertAlign val="superscript"/>
        <sz val="12"/>
        <color indexed="8"/>
        <rFont val="Arial"/>
        <family val="2"/>
      </rPr>
      <t>19 Tex. Edu. Code §48.2551(a)(3)</t>
    </r>
    <r>
      <rPr>
        <sz val="12"/>
        <color indexed="8"/>
        <rFont val="Arial"/>
        <family val="2"/>
      </rPr>
      <t xml:space="preserve">
</t>
    </r>
    <r>
      <rPr>
        <b/>
        <sz val="12"/>
        <color indexed="8"/>
        <rFont val="Arial"/>
        <family val="2"/>
      </rPr>
      <t>2. Enrichment Tax Rate (DTR):</t>
    </r>
    <r>
      <rPr>
        <sz val="12"/>
        <color indexed="8"/>
        <rFont val="Arial"/>
        <family val="2"/>
      </rPr>
      <t xml:space="preserve"> </t>
    </r>
    <r>
      <rPr>
        <vertAlign val="superscript"/>
        <sz val="12"/>
        <color indexed="8"/>
        <rFont val="Arial"/>
        <family val="2"/>
      </rPr>
      <t>20 Tex. Tax Code §26.08(j) and Tex. Edu. Code §45.0032</t>
    </r>
    <r>
      <rPr>
        <sz val="12"/>
        <color indexed="8"/>
        <rFont val="Arial"/>
        <family val="2"/>
      </rPr>
      <t xml:space="preserve">  A district’s enrichment tax rate is defined as any tax effort in excess of the district’s MCR and less than $0.17. The enrichment tax rate is divided into ‘golden pennies’ and the ‘copper pennies.’ School districts can claim up to 8 ‘golden pennies, not subject to compression, and 9 ‘copper pennies’ which are subject to compression with any increases in the guaranteed yield.</t>
    </r>
    <r>
      <rPr>
        <vertAlign val="superscript"/>
        <sz val="12"/>
        <color indexed="8"/>
        <rFont val="Arial"/>
        <family val="2"/>
      </rPr>
      <t xml:space="preserve">21 Tex. Edu. Code §§48.202(a-1)(2) and 48.202(f ) </t>
    </r>
    <r>
      <rPr>
        <sz val="12"/>
        <color indexed="8"/>
        <rFont val="Arial"/>
        <family val="2"/>
      </rPr>
      <t xml:space="preserve">
</t>
    </r>
    <r>
      <rPr>
        <b/>
        <sz val="12"/>
        <color indexed="8"/>
        <rFont val="Arial"/>
        <family val="2"/>
      </rPr>
      <t>3. Debt Rate:</t>
    </r>
    <r>
      <rPr>
        <sz val="12"/>
        <color indexed="8"/>
        <rFont val="Arial"/>
        <family val="2"/>
      </rPr>
      <t xml:space="preserve"> The debt rate includes the debt service necessary to pay the school district’s debt payments in the coming year. This rate accounts for principal and interest on bonds and other debt secured by property tax revenue.
The MCR and DTR added together make up the school district’s maintenance and operations (M&amp;O) tax rate. Districts cannot increase the district’s M&amp;O tax rate to create a surplus in M&amp;O tax revenue for the purpose of paying the district’s debt service.</t>
    </r>
    <r>
      <rPr>
        <vertAlign val="superscript"/>
        <sz val="12"/>
        <color indexed="8"/>
        <rFont val="Arial"/>
        <family val="2"/>
      </rPr>
      <t xml:space="preserve"> 22 Tex. Edu. Code §45.0021(a) </t>
    </r>
    <r>
      <rPr>
        <sz val="12"/>
        <color indexed="8"/>
        <rFont val="Arial"/>
        <family val="2"/>
      </rPr>
      <t xml:space="preserve">
A school district may adopt a M&amp;O tax rate that exceeds the MCR in order to maintain the 2021-2021 school year basic allotment if it meets certain requirements and receives approval from TEA. Refer to Education Code, Section 48.2553 for more information.
A district must complete an efficiency audit before seeking voter approval to adopt a M&amp;O tax rate higher than the calculated M&amp;O tax rate, hold an open meeting to discuss the results of the audit, and post the results of the audit on the district’s website 30 days prior to the election. </t>
    </r>
    <r>
      <rPr>
        <vertAlign val="superscript"/>
        <sz val="12"/>
        <color indexed="8"/>
        <rFont val="Arial"/>
        <family val="2"/>
      </rPr>
      <t>23 Tex. Edu. Code §11.184(b)</t>
    </r>
    <r>
      <rPr>
        <sz val="12"/>
        <color indexed="8"/>
        <rFont val="Arial"/>
        <family val="2"/>
      </rPr>
      <t xml:space="preserve"> Additionally, a school district located in an area declared a disaster by the governor may adopt a M&amp;O tax rate higher than the calculated M&amp;O tax rate during the two-year period following the date of the declaration without conducting an efficiency audit.</t>
    </r>
    <r>
      <rPr>
        <vertAlign val="superscript"/>
        <sz val="12"/>
        <color indexed="8"/>
        <rFont val="Arial"/>
        <family val="2"/>
      </rPr>
      <t xml:space="preserve"> 24 Tex. Edu. Code §11.184(b-1)</t>
    </r>
    <r>
      <rPr>
        <sz val="12"/>
        <color indexed="8"/>
        <rFont val="Arial"/>
        <family val="2"/>
      </rPr>
      <t xml:space="preserve">
Districts should review information from TEA when calculating their voter-approval rate. </t>
    </r>
  </si>
  <si>
    <t>Voter-Approval Tax Rate Worksheet</t>
  </si>
  <si>
    <r>
      <rPr>
        <b/>
        <sz val="12"/>
        <color indexed="8"/>
        <rFont val="Arial"/>
        <family val="2"/>
      </rPr>
      <t>2021 maximum compressed tax rate (MCR).</t>
    </r>
    <r>
      <rPr>
        <sz val="12"/>
        <color indexed="8"/>
        <rFont val="Arial"/>
        <family val="2"/>
      </rPr>
      <t xml:space="preserve"> TEA will publish compression rates based on district and statewide property value growth. Enter the school districts’ maximum compressed rate based on guidance from TEA. </t>
    </r>
    <r>
      <rPr>
        <vertAlign val="superscript"/>
        <sz val="12"/>
        <color indexed="8"/>
        <rFont val="Arial"/>
        <family val="2"/>
      </rPr>
      <t xml:space="preserve">25 Tex. Edu. Code §§48.255, 48.2551(b)(1) and (b)(2) </t>
    </r>
  </si>
  <si>
    <r>
      <rPr>
        <b/>
        <sz val="12"/>
        <color indexed="8"/>
        <rFont val="Arial"/>
        <family val="2"/>
      </rPr>
      <t>2021 enrichment tax rate (DTR).</t>
    </r>
    <r>
      <rPr>
        <sz val="12"/>
        <color indexed="8"/>
        <rFont val="Arial"/>
        <family val="2"/>
      </rPr>
      <t xml:space="preserve"> Enter the greater of A and B. </t>
    </r>
    <r>
      <rPr>
        <vertAlign val="superscript"/>
        <sz val="12"/>
        <color indexed="8"/>
        <rFont val="Arial"/>
        <family val="2"/>
      </rPr>
      <t>26 Tex. Tax Code §26.08(n)(2)</t>
    </r>
    <r>
      <rPr>
        <sz val="12"/>
        <color indexed="8"/>
        <rFont val="Arial"/>
        <family val="2"/>
      </rPr>
      <t xml:space="preserve"> </t>
    </r>
  </si>
  <si>
    <r>
      <rPr>
        <b/>
        <sz val="12"/>
        <color indexed="8"/>
        <rFont val="Arial"/>
        <family val="2"/>
      </rPr>
      <t>A.</t>
    </r>
    <r>
      <rPr>
        <sz val="12"/>
        <color indexed="8"/>
        <rFont val="Arial"/>
        <family val="2"/>
      </rPr>
      <t xml:space="preserve"> Enter the district’s 2020 DTR, minus any required reduction under Education Code Section 48.202(f )</t>
    </r>
  </si>
  <si>
    <r>
      <rPr>
        <b/>
        <sz val="12"/>
        <color indexed="8"/>
        <rFont val="Arial"/>
        <family val="2"/>
      </rPr>
      <t>B.</t>
    </r>
    <r>
      <rPr>
        <sz val="12"/>
        <color indexed="8"/>
        <rFont val="Arial"/>
        <family val="2"/>
      </rPr>
      <t xml:space="preserve"> Enter $0.05 per $100 of taxable</t>
    </r>
  </si>
  <si>
    <r>
      <rPr>
        <b/>
        <sz val="12"/>
        <color indexed="8"/>
        <rFont val="Arial"/>
        <family val="2"/>
      </rPr>
      <t>2021 maintenance and operations (M&amp;O) tax rate (TR).</t>
    </r>
    <r>
      <rPr>
        <sz val="12"/>
        <color indexed="8"/>
        <rFont val="Arial"/>
        <family val="2"/>
      </rPr>
      <t xml:space="preserve"> Add Lines 37 and 38.
Note: M&amp;O tax rate may not exceed the sum of $0.17 and the product of the state compression percentage multiplied by $1.00.</t>
    </r>
    <r>
      <rPr>
        <vertAlign val="superscript"/>
        <sz val="12"/>
        <color indexed="8"/>
        <rFont val="Arial"/>
        <family val="2"/>
      </rPr>
      <t xml:space="preserve"> 27 Tex. Edu. Code §45.003(e)</t>
    </r>
    <r>
      <rPr>
        <sz val="12"/>
        <color indexed="8"/>
        <rFont val="Arial"/>
        <family val="2"/>
      </rPr>
      <t xml:space="preserve"> </t>
    </r>
  </si>
  <si>
    <r>
      <rPr>
        <b/>
        <sz val="12"/>
        <color indexed="8"/>
        <rFont val="Arial"/>
        <family val="2"/>
      </rPr>
      <t>Total 2021 debt to be paid with property tax revenue.</t>
    </r>
    <r>
      <rPr>
        <sz val="12"/>
        <color indexed="8"/>
        <rFont val="Arial"/>
        <family val="2"/>
      </rPr>
      <t xml:space="preserve">
Debt means the interest and principal that will be paid on debts that:
(1) Are paid by property taxes,
(2) Are secured by property taxes,
(3) Are scheduled for payment over a period longer than one year, and
(4) Are not classified in the school district’s budget as M&amp;O expenses. </t>
    </r>
  </si>
  <si>
    <r>
      <rPr>
        <b/>
        <sz val="12"/>
        <color indexed="8"/>
        <rFont val="Arial"/>
        <family val="2"/>
      </rPr>
      <t>A. Debt</t>
    </r>
    <r>
      <rPr>
        <sz val="12"/>
        <color indexed="8"/>
        <rFont val="Arial"/>
        <family val="2"/>
      </rPr>
      <t xml:space="preserve"> includes contractual payments to other school districts that have incurred debt on behalf of this school district, if those debts meet the four conditions above. Include only amounts that will be paid from property tax revenue. Do not include appraisal district budget payments. If the governing body of a taxing unit authorized or agreed to authorize a bond, warrant, certificate of obligation, or other evidence of indebtedness on or after Sept. 1, 2021, verify if it meets the amended definition of debt before including it here. </t>
    </r>
    <r>
      <rPr>
        <vertAlign val="superscript"/>
        <sz val="12"/>
        <color indexed="8"/>
        <rFont val="Arial"/>
        <family val="2"/>
      </rPr>
      <t>28 Tex. Tax Code §§26.012(10) and 26.04(b)</t>
    </r>
    <r>
      <rPr>
        <sz val="12"/>
        <color indexed="8"/>
        <rFont val="Arial"/>
        <family val="2"/>
      </rPr>
      <t xml:space="preserve">
Enter debt amount:                                                                                                            </t>
    </r>
  </si>
  <si>
    <r>
      <rPr>
        <b/>
        <sz val="12"/>
        <color indexed="8"/>
        <rFont val="Arial"/>
        <family val="2"/>
      </rPr>
      <t>B.</t>
    </r>
    <r>
      <rPr>
        <sz val="12"/>
        <color indexed="8"/>
        <rFont val="Arial"/>
        <family val="2"/>
      </rPr>
      <t xml:space="preserve"> Subtract </t>
    </r>
    <r>
      <rPr>
        <b/>
        <sz val="12"/>
        <color indexed="8"/>
        <rFont val="Arial"/>
        <family val="2"/>
      </rPr>
      <t>unencumbered fund</t>
    </r>
    <r>
      <rPr>
        <sz val="12"/>
        <color indexed="8"/>
        <rFont val="Arial"/>
        <family val="2"/>
      </rPr>
      <t xml:space="preserve"> amount used to reduce total debt                       </t>
    </r>
  </si>
  <si>
    <r>
      <rPr>
        <b/>
        <sz val="12"/>
        <color indexed="8"/>
        <rFont val="Arial"/>
        <family val="2"/>
      </rPr>
      <t>C.</t>
    </r>
    <r>
      <rPr>
        <sz val="12"/>
        <color indexed="8"/>
        <rFont val="Arial"/>
        <family val="2"/>
      </rPr>
      <t xml:space="preserve"> Subtract </t>
    </r>
    <r>
      <rPr>
        <b/>
        <sz val="12"/>
        <color indexed="8"/>
        <rFont val="Arial"/>
        <family val="2"/>
      </rPr>
      <t>state aid</t>
    </r>
    <r>
      <rPr>
        <sz val="12"/>
        <color indexed="8"/>
        <rFont val="Arial"/>
        <family val="2"/>
      </rPr>
      <t xml:space="preserve"> received for paying principal and interest on debt for facilities through the existing debt allotment program and/or instructional facilities allotment program debt</t>
    </r>
  </si>
  <si>
    <r>
      <rPr>
        <b/>
        <sz val="12"/>
        <color indexed="8"/>
        <rFont val="Arial"/>
        <family val="2"/>
      </rPr>
      <t>D. Adjust debt:</t>
    </r>
    <r>
      <rPr>
        <sz val="12"/>
        <color indexed="8"/>
        <rFont val="Arial"/>
        <family val="2"/>
      </rPr>
      <t xml:space="preserve"> Subtract B and C from A.</t>
    </r>
  </si>
  <si>
    <r>
      <rPr>
        <b/>
        <sz val="12"/>
        <color indexed="8"/>
        <rFont val="Arial"/>
        <family val="2"/>
      </rPr>
      <t>Certified 2020 excess debt collections.</t>
    </r>
    <r>
      <rPr>
        <sz val="12"/>
        <color indexed="8"/>
        <rFont val="Arial"/>
        <family val="2"/>
      </rPr>
      <t xml:space="preserve"> Enter the amount certified by the collector. </t>
    </r>
    <r>
      <rPr>
        <vertAlign val="superscript"/>
        <sz val="12"/>
        <color indexed="8"/>
        <rFont val="Arial"/>
        <family val="2"/>
      </rPr>
      <t xml:space="preserve">29 Tex. Tax Code §§26.012(10) and 26.04(b) </t>
    </r>
  </si>
  <si>
    <r>
      <rPr>
        <b/>
        <sz val="12"/>
        <color indexed="8"/>
        <rFont val="Arial"/>
        <family val="2"/>
      </rPr>
      <t>Adjusted 2021 debt.</t>
    </r>
    <r>
      <rPr>
        <sz val="12"/>
        <color indexed="8"/>
        <rFont val="Arial"/>
        <family val="2"/>
      </rPr>
      <t xml:space="preserve"> Subtract line 41 from line 40D. </t>
    </r>
  </si>
  <si>
    <r>
      <rPr>
        <b/>
        <sz val="12"/>
        <color indexed="8"/>
        <rFont val="Arial"/>
        <family val="2"/>
      </rPr>
      <t>2021 anticipated collection rate.</t>
    </r>
    <r>
      <rPr>
        <sz val="12"/>
        <color indexed="8"/>
        <rFont val="Arial"/>
        <family val="2"/>
      </rPr>
      <t xml:space="preserve"> If the anticipated rate in A is lower than actual rates in B, C and D, enter the lowest rate from B, C and D. If the anticipated rate in A is higher than at least one of the rates in the prior three years, enter the rate from A. Note that the rate can be greater than 100%. </t>
    </r>
    <r>
      <rPr>
        <vertAlign val="superscript"/>
        <sz val="12"/>
        <color indexed="8"/>
        <rFont val="Arial"/>
        <family val="2"/>
      </rPr>
      <t>30 Tex. Tax Code §§26.04(h), (h-1) and (h-2)</t>
    </r>
  </si>
  <si>
    <r>
      <rPr>
        <b/>
        <sz val="12"/>
        <color indexed="8"/>
        <rFont val="Arial"/>
        <family val="2"/>
      </rPr>
      <t>A.</t>
    </r>
    <r>
      <rPr>
        <sz val="12"/>
        <color indexed="8"/>
        <rFont val="Arial"/>
        <family val="2"/>
      </rPr>
      <t xml:space="preserve"> Enter the 2021 anticipated collection rate certified by the collector.</t>
    </r>
    <r>
      <rPr>
        <vertAlign val="superscript"/>
        <sz val="12"/>
        <color indexed="8"/>
        <rFont val="Arial"/>
        <family val="2"/>
      </rPr>
      <t xml:space="preserve">31 Tex. Tax Code §26.04(b) </t>
    </r>
  </si>
  <si>
    <r>
      <rPr>
        <b/>
        <sz val="12"/>
        <color indexed="8"/>
        <rFont val="Arial"/>
        <family val="2"/>
      </rPr>
      <t>B.</t>
    </r>
    <r>
      <rPr>
        <sz val="12"/>
        <color indexed="8"/>
        <rFont val="Arial"/>
        <family val="2"/>
      </rPr>
      <t xml:space="preserve"> Enter the 2020 actual collection rates.</t>
    </r>
  </si>
  <si>
    <r>
      <rPr>
        <b/>
        <sz val="12"/>
        <color indexed="8"/>
        <rFont val="Arial"/>
        <family val="2"/>
      </rPr>
      <t>C.</t>
    </r>
    <r>
      <rPr>
        <sz val="12"/>
        <color indexed="8"/>
        <rFont val="Arial"/>
        <family val="2"/>
      </rPr>
      <t xml:space="preserve"> Enter the 2019 actual collection rate</t>
    </r>
  </si>
  <si>
    <r>
      <rPr>
        <b/>
        <sz val="12"/>
        <color indexed="8"/>
        <rFont val="Arial"/>
        <family val="2"/>
      </rPr>
      <t>D.</t>
    </r>
    <r>
      <rPr>
        <sz val="12"/>
        <color indexed="8"/>
        <rFont val="Arial"/>
        <family val="2"/>
      </rPr>
      <t xml:space="preserve"> Enter the 2018 actual collection rate</t>
    </r>
  </si>
  <si>
    <r>
      <rPr>
        <b/>
        <sz val="12"/>
        <color indexed="8"/>
        <rFont val="Arial"/>
        <family val="2"/>
      </rPr>
      <t>2021 debt adjusted for collections.</t>
    </r>
    <r>
      <rPr>
        <sz val="12"/>
        <color indexed="8"/>
        <rFont val="Arial"/>
        <family val="2"/>
      </rPr>
      <t xml:space="preserve"> Divide Line 42 by Line 43. </t>
    </r>
  </si>
  <si>
    <r>
      <rPr>
        <b/>
        <sz val="12"/>
        <color indexed="8"/>
        <rFont val="Arial"/>
        <family val="2"/>
      </rPr>
      <t>2021 total taxable value.</t>
    </r>
    <r>
      <rPr>
        <sz val="12"/>
        <color indexed="8"/>
        <rFont val="Arial"/>
        <family val="2"/>
      </rPr>
      <t xml:space="preserve"> Enter the amount on Line 26 of the No-New-Revenue Tax Rate Worksheet. </t>
    </r>
  </si>
  <si>
    <r>
      <rPr>
        <b/>
        <sz val="12"/>
        <color indexed="8"/>
        <rFont val="Arial"/>
        <family val="2"/>
      </rPr>
      <t>2021 debt rate.</t>
    </r>
    <r>
      <rPr>
        <sz val="12"/>
        <color indexed="8"/>
        <rFont val="Arial"/>
        <family val="2"/>
      </rPr>
      <t xml:space="preserve"> Divide Line 44 by Line 45 and multiply by $100. </t>
    </r>
  </si>
  <si>
    <r>
      <rPr>
        <b/>
        <sz val="12"/>
        <color indexed="8"/>
        <rFont val="Arial"/>
        <family val="2"/>
      </rPr>
      <t>2021 voter-approval tax rate.</t>
    </r>
    <r>
      <rPr>
        <sz val="12"/>
        <color indexed="8"/>
        <rFont val="Arial"/>
        <family val="2"/>
      </rPr>
      <t xml:space="preserve"> Add Lines 39 and 46.
If the school district received distributions from an equalization tax imposed under former Chapter 18, Education Code, add the NNR tax rate as of the date of the county unit system’s abolition to the sum of Lines 39 and 46.</t>
    </r>
    <r>
      <rPr>
        <vertAlign val="superscript"/>
        <sz val="12"/>
        <color indexed="8"/>
        <rFont val="Arial"/>
        <family val="2"/>
      </rPr>
      <t>32 Tex. Tax Code §26.08(g)</t>
    </r>
  </si>
  <si>
    <t xml:space="preserve">SECTION 3: Voter Approval Rate Adjustment for Pollution Control </t>
  </si>
  <si>
    <t xml:space="preserve">A school district may raise its rate for M&amp;O funds used to pay for a facility, device or method for the control of air, water or land pollution. This includes any land, structure, building, installation, excavation, machinery, equipment or device that is used, constructed, acquired or installed wholly or partly to meet or exceed pollution control requirements. The school district’s expenses are those necessary to meet the requirements of a permit issued by the Texas Commission on Environmental Quality (TCEQ). The school district must provide the tax assessor with a copy of the TCEQ letter of determination that states the portion of the cost of the installation for pollution control.
This section should only be completed by a school district that uses M&amp;O funds to pay for a facility, device or method for the control of air, water or land pollution. </t>
  </si>
  <si>
    <t>Voter-Approval Rate Adjustment for Pollution Control Requirements Worksheet</t>
  </si>
  <si>
    <r>
      <rPr>
        <b/>
        <sz val="12"/>
        <color indexed="8"/>
        <rFont val="Arial"/>
        <family val="2"/>
      </rPr>
      <t>Certified expenses from the Texas Commission on Environmental Quality (TCEQ).</t>
    </r>
    <r>
      <rPr>
        <sz val="12"/>
        <color indexed="8"/>
        <rFont val="Arial"/>
        <family val="2"/>
      </rPr>
      <t xml:space="preserve"> Enter the amount certified in the determination letter from TCEQ. </t>
    </r>
    <r>
      <rPr>
        <vertAlign val="superscript"/>
        <sz val="12"/>
        <color indexed="8"/>
        <rFont val="Arial"/>
        <family val="2"/>
      </rPr>
      <t>33 Tex. Tax Code § 26.045(d)</t>
    </r>
    <r>
      <rPr>
        <sz val="12"/>
        <color indexed="8"/>
        <rFont val="Arial"/>
        <family val="2"/>
      </rPr>
      <t xml:space="preserve">   The school district shall provide its tax assessor with a copy of the letter. </t>
    </r>
    <r>
      <rPr>
        <vertAlign val="superscript"/>
        <sz val="12"/>
        <color indexed="8"/>
        <rFont val="Arial"/>
        <family val="2"/>
      </rPr>
      <t>34 Tex. Tax Code § 26.045(i)</t>
    </r>
  </si>
  <si>
    <r>
      <rPr>
        <b/>
        <sz val="12"/>
        <color indexed="8"/>
        <rFont val="Arial"/>
        <family val="2"/>
      </rPr>
      <t>Additional rate for pollution control.</t>
    </r>
    <r>
      <rPr>
        <sz val="12"/>
        <color indexed="8"/>
        <rFont val="Arial"/>
        <family val="2"/>
      </rPr>
      <t xml:space="preserve"> Divide line 48 by line 49 and multiply by $100. </t>
    </r>
  </si>
  <si>
    <r>
      <rPr>
        <b/>
        <sz val="12"/>
        <color indexed="8"/>
        <rFont val="Arial"/>
        <family val="2"/>
      </rPr>
      <t>2021 voter-approval tax rate, adjusted for pollution control.</t>
    </r>
    <r>
      <rPr>
        <sz val="12"/>
        <color indexed="8"/>
        <rFont val="Arial"/>
        <family val="2"/>
      </rPr>
      <t xml:space="preserve"> Add line 50 and line 47. </t>
    </r>
  </si>
  <si>
    <t>SECTION 4: Voter Approval Tax Rate Adjustment in Year Following Disaster</t>
  </si>
  <si>
    <r>
      <rPr>
        <sz val="10"/>
        <color indexed="8"/>
        <rFont val="Times New Roman"/>
        <family val="1"/>
      </rPr>
      <t>If a school district adopted a tax rate that exceeded its voter-approval tax rate without holding an election to respond to a disaster in the prior year, as allowed by Tax Code Section 26.042(e), the school district may not consider the amount by which it exceeded its voter-approval tax rate in the calculation this year.</t>
    </r>
    <r>
      <rPr>
        <vertAlign val="superscript"/>
        <sz val="11"/>
        <color indexed="8"/>
        <rFont val="Arial"/>
        <family val="2"/>
      </rPr>
      <t xml:space="preserve"> 35 Tex. Tax Code §26.04(c)</t>
    </r>
    <r>
      <rPr>
        <sz val="11"/>
        <color indexed="8"/>
        <rFont val="Arial"/>
        <family val="2"/>
      </rPr>
      <t xml:space="preserve">  As such, it must reduce its voter-approval tax rate for the current tax year.
</t>
    </r>
    <r>
      <rPr>
        <b/>
        <sz val="11"/>
        <color indexed="8"/>
        <rFont val="Arial"/>
        <family val="2"/>
      </rPr>
      <t>NOTE: This section will not apply to any taxing units in 2021.</t>
    </r>
    <r>
      <rPr>
        <sz val="11"/>
        <color indexed="8"/>
        <rFont val="Arial"/>
        <family val="2"/>
      </rPr>
      <t xml:space="preserve"> It is added to implement Senate Bill 1438 (87th Regular Session) and does not apply to a school district that adopted a tax rate without the required election in 2020, as provided for in the recently repealed Tax Code Section 26.08(a-1).
In future tax years, this section will apply to school district in a disaster area that adopts a tax rate greater than its voter-approval tax rate without holding an election in the prior year, as provided for by Tax Code Section 26.042(e).</t>
    </r>
  </si>
  <si>
    <t xml:space="preserve">Prior Year Disaster Adjustment Worksheet </t>
  </si>
  <si>
    <r>
      <rPr>
        <b/>
        <sz val="11"/>
        <color indexed="8"/>
        <rFont val="Arial"/>
        <family val="2"/>
      </rPr>
      <t>2020 adopted tax rate.</t>
    </r>
    <r>
      <rPr>
        <sz val="11"/>
        <color indexed="8"/>
        <rFont val="Arial"/>
        <family val="2"/>
      </rPr>
      <t xml:space="preserve"> Enter the rate in Line 4 of the No-New-Revenue Tax Rate Worksheet</t>
    </r>
  </si>
  <si>
    <r>
      <rPr>
        <b/>
        <sz val="11"/>
        <color indexed="8"/>
        <rFont val="Arial"/>
        <family val="2"/>
      </rPr>
      <t>2020 voter-approval tax rate.</t>
    </r>
    <r>
      <rPr>
        <sz val="11"/>
        <color indexed="8"/>
        <rFont val="Arial"/>
        <family val="2"/>
      </rPr>
      <t xml:space="preserve"> If the school district adopted a tax rate above the 2020 voter-approval tax rate without holding an election due to a disaster, enter the voter-approval tax rate from the prior year’s worksheet. </t>
    </r>
  </si>
  <si>
    <r>
      <rPr>
        <b/>
        <sz val="11"/>
        <color indexed="8"/>
        <rFont val="Arial"/>
        <family val="2"/>
      </rPr>
      <t>Increase in 2020 tax rate due to disaster (disaster pennies).</t>
    </r>
    <r>
      <rPr>
        <sz val="11"/>
        <color indexed="8"/>
        <rFont val="Arial"/>
        <family val="2"/>
      </rPr>
      <t xml:space="preserve"> Subtract Line 53 from Line 52. </t>
    </r>
  </si>
  <si>
    <r>
      <rPr>
        <sz val="10"/>
        <color indexed="8"/>
        <rFont val="Times New Roman"/>
        <family val="1"/>
      </rPr>
      <t>2021 voter-approval tax rate, adjusted for prior year disaster.</t>
    </r>
    <r>
      <rPr>
        <sz val="11"/>
        <color indexed="8"/>
        <rFont val="Arial"/>
        <family val="2"/>
      </rPr>
      <t xml:space="preserve"> Subtract Line 54 from one of the following lines (as applicable): Line 47 or Line 51 (school districts with pollution control). </t>
    </r>
  </si>
  <si>
    <t xml:space="preserve">Indicate the applicable total tax rates as calculated above. </t>
  </si>
  <si>
    <t>No-New-Revenue Tax Rate                                                                                                                  Enter the 2021 NNR tax rate from Line 36</t>
  </si>
  <si>
    <r>
      <rPr>
        <sz val="10"/>
        <color indexed="8"/>
        <rFont val="Times New Roman"/>
        <family val="1"/>
      </rPr>
      <t xml:space="preserve">Voter-Approval Tax Rate                                                                                                                           </t>
    </r>
    <r>
      <rPr>
        <sz val="11"/>
        <color indexed="8"/>
        <rFont val="Arial"/>
        <family val="2"/>
      </rPr>
      <t xml:space="preserve">As applicable, enter the 2021 voter-approval tax rate from Line 47, 51 or Line 55.                 </t>
    </r>
  </si>
  <si>
    <t>Indicate the line number used:</t>
  </si>
  <si>
    <r>
      <rPr>
        <sz val="10"/>
        <color indexed="8"/>
        <rFont val="Times New Roman"/>
        <family val="1"/>
      </rPr>
      <t xml:space="preserve">Enter the name of the person preparing the tax rate as authorized by the governing body of the school district. By signing below, you certify that you are the designated officer or employee of the school district and have calculated the tax rates in accordance with requirements in Tax Code and Education Code. </t>
    </r>
    <r>
      <rPr>
        <vertAlign val="superscript"/>
        <sz val="12"/>
        <color indexed="8"/>
        <rFont val="Arial"/>
        <family val="2"/>
      </rPr>
      <t>35 Tex. Tax Code §26.04(c)</t>
    </r>
    <r>
      <rPr>
        <sz val="12"/>
        <color indexed="8"/>
        <rFont val="Arial"/>
        <family val="2"/>
      </rPr>
      <t xml:space="preserve">  </t>
    </r>
  </si>
  <si>
    <t xml:space="preserve">School District Representative </t>
  </si>
  <si>
    <t>50-884      6-21/3</t>
  </si>
  <si>
    <r>
      <rPr>
        <sz val="10"/>
        <color indexed="8"/>
        <rFont val="Times New Roman"/>
        <family val="1"/>
      </rPr>
      <t xml:space="preserve">Form </t>
    </r>
    <r>
      <rPr>
        <b/>
        <sz val="11"/>
        <color indexed="9"/>
        <rFont val="Times New Roman"/>
        <family val="1"/>
      </rPr>
      <t>50-856</t>
    </r>
  </si>
  <si>
    <t>updated 7/26/21</t>
  </si>
  <si>
    <t>Taxing Units Other Than School Districts or Water Districts</t>
  </si>
  <si>
    <t>GENERAL INFORMATION: Tax Code Section 26.04(c) requires an officer or employee designated by the governing body to calculate the no-new-revenue (NNR) tax rate and voter-approval tax rate for the taxing unit. These tax rates are expressed in dollars per $100 of taxable value calculated. The calculation process starts after the chief appraiser delivers to the taxing unit the certified appraisal roll and the estimated values of properties under protest. The designated officer or employee shall certify that the officer or employee has accurately calculated the tax rates and used values shown for the certified appraisal roll or certified estimate. The officer or employee submits the rates to the governing body by Aug. 7 or as soon thereafter as practicable.     
School districts do not use this form, but instead use Comptroller Form 50-859 Tax Rate Calculation Worksheet, School District without Chapter 313 Agreements or Comptroller Form 50-884 Tax Rate Calculation Worksheet, School District with Chapter 313 Agreements.
Water districts as defined under Water Code Section 49.001(1) do not use this form, but instead use Comptroller Form 50-858 Water District Voter-Approval Tax Rate Worksheet for Low Tax Rate and Developing Districts or Comptroller Form 50-860 Developed Water District Voter-Approval Tax Rate Worksheet.
The Comptroller’s office provides this worksheet to assist taxing units in determining tax rates. The information provided in this worksheet is offered as technical assistance and not legal advice. Taxing units should consult legal counsel for interpretations of law regarding tax rate preparation and adoption</t>
  </si>
  <si>
    <t xml:space="preserve">The NNR tax rate enables the public to evaluate the relationship between taxes for the prior year and for the current year based on a tax rate that would produce the same amount of taxes (no new taxes) if applied to the same properties that are taxed in both years. When appraisal values increase, the NNR tax rate should decrease.
The NNR tax rate for a county is the sum of the NNR tax rates calculated for each type of tax the county levies.                                                                   While uncommon, it is possible for a taxing unit to provide an exemption for only maintenance and operations taxes. In this case, the taxing unit will need to calculate the NNR tax rate separately for the maintenance and operations tax and the debt tax, then add the two components together.
</t>
  </si>
  <si>
    <r>
      <rPr>
        <b/>
        <sz val="12"/>
        <rFont val="Arial"/>
        <family val="2"/>
      </rPr>
      <t>2020 total taxable value.</t>
    </r>
    <r>
      <rPr>
        <sz val="12"/>
        <rFont val="Arial"/>
        <family val="2"/>
      </rPr>
      <t xml:space="preserve"> Enter the amount of 2020 taxable value on the 2020 tax roll today. Include any adjustments since last year’s certification; exclude Tax Code Section 25.25(d) one-fourth and one-third over-appraisal corrections from these adjustments. Exclude any property value subject to an appeal under Chapter 42 as of July 25 (will add undisputed value in Line 6). This total includes the taxable value of homesteads with tax ceilings (will deduct in Line 2) and the captured value for tax increment financing (adjustment is made by deducting TIF taxes, as reflected in Line 17).</t>
    </r>
    <r>
      <rPr>
        <vertAlign val="superscript"/>
        <sz val="12"/>
        <rFont val="Arial"/>
        <family val="2"/>
      </rPr>
      <t>1 Tex. Tax Code § 26.012(14)</t>
    </r>
  </si>
  <si>
    <r>
      <rPr>
        <b/>
        <sz val="12"/>
        <color indexed="8"/>
        <rFont val="Arial"/>
        <family val="2"/>
      </rPr>
      <t>2020 tax ceilings.</t>
    </r>
    <r>
      <rPr>
        <sz val="12"/>
        <color indexed="8"/>
        <rFont val="Arial"/>
        <family val="2"/>
      </rPr>
      <t xml:space="preserve"> Counties, cities and junior college districts. Enter 2020 total taxable value of homesteads with tax ceilings. These include the homesteads of homeowners age 65 or older or disabled. Other taxing units enter 0. If your taxing unit adopted the tax ceiling provision in 2020
or a prior year for homeowners age 65 or older or disabled, use this step.</t>
    </r>
    <r>
      <rPr>
        <vertAlign val="superscript"/>
        <sz val="12"/>
        <color indexed="8"/>
        <rFont val="Arial"/>
        <family val="2"/>
      </rPr>
      <t>2 Tex. Tax Code § 26.012(14)</t>
    </r>
  </si>
  <si>
    <t>A.  Original 2020 ARB values:</t>
  </si>
  <si>
    <t xml:space="preserve">B.  2020 values resulting from final court decisions:                      </t>
  </si>
  <si>
    <r>
      <rPr>
        <b/>
        <sz val="12"/>
        <rFont val="Arial"/>
        <family val="2"/>
      </rPr>
      <t>C.  2020 value loss.</t>
    </r>
    <r>
      <rPr>
        <sz val="12"/>
        <rFont val="Arial"/>
        <family val="2"/>
      </rPr>
      <t xml:space="preserve"> Subtract B from A.</t>
    </r>
    <r>
      <rPr>
        <vertAlign val="superscript"/>
        <sz val="12"/>
        <rFont val="Arial"/>
        <family val="2"/>
      </rPr>
      <t>3 Tex. Tax Code § 26.012(13)</t>
    </r>
  </si>
  <si>
    <r>
      <rPr>
        <b/>
        <sz val="12"/>
        <color indexed="8"/>
        <rFont val="Arial"/>
        <family val="2"/>
      </rPr>
      <t>C. 2020 undisputed value.</t>
    </r>
    <r>
      <rPr>
        <sz val="12"/>
        <color indexed="8"/>
        <rFont val="Arial"/>
        <family val="2"/>
      </rPr>
      <t xml:space="preserve"> Subtract B from A. </t>
    </r>
    <r>
      <rPr>
        <vertAlign val="superscript"/>
        <sz val="12"/>
        <color indexed="8"/>
        <rFont val="Arial"/>
        <family val="2"/>
      </rPr>
      <t>4 Tex. Tax Code § 26.012(13)</t>
    </r>
  </si>
  <si>
    <r>
      <rPr>
        <b/>
        <sz val="12"/>
        <color indexed="8"/>
        <rFont val="Arial"/>
        <family val="2"/>
      </rPr>
      <t xml:space="preserve">2020 Chapter 42 related adjusted values. </t>
    </r>
    <r>
      <rPr>
        <sz val="12"/>
        <color indexed="8"/>
        <rFont val="Arial"/>
        <family val="2"/>
      </rPr>
      <t>Add Line 5C and Line 6C.</t>
    </r>
  </si>
  <si>
    <t>2021 Tax Rate Calculation Worksheet – Taxing Units Other Than School Districts or Water Districts</t>
  </si>
  <si>
    <r>
      <rPr>
        <sz val="10"/>
        <color indexed="8"/>
        <rFont val="Times New Roman"/>
        <family val="1"/>
      </rPr>
      <t xml:space="preserve">Form </t>
    </r>
    <r>
      <rPr>
        <b/>
        <sz val="11"/>
        <rFont val="Times New Roman"/>
        <family val="1"/>
      </rPr>
      <t>50-856</t>
    </r>
  </si>
  <si>
    <r>
      <rPr>
        <b/>
        <sz val="12"/>
        <rFont val="Arial"/>
        <family val="2"/>
      </rPr>
      <t>2020 taxable value, adjusted for actual and potential court-ordered adjustments.</t>
    </r>
    <r>
      <rPr>
        <sz val="12"/>
        <rFont val="Arial"/>
        <family val="2"/>
      </rPr>
      <t xml:space="preserve"> Add Line 3 and Line 7.</t>
    </r>
  </si>
  <si>
    <r>
      <rPr>
        <b/>
        <sz val="12"/>
        <rFont val="Arial"/>
        <family val="2"/>
      </rPr>
      <t>2020 taxable value of property in territory the taxing unit deannexed after Jan. 1, 2020.</t>
    </r>
    <r>
      <rPr>
        <sz val="12"/>
        <rFont val="Arial"/>
        <family val="2"/>
      </rPr>
      <t xml:space="preserve"> Enter the 2020 value of property in deannexed territory. </t>
    </r>
    <r>
      <rPr>
        <vertAlign val="superscript"/>
        <sz val="12"/>
        <rFont val="Arial"/>
        <family val="2"/>
      </rPr>
      <t>5 Tex. Tax Code § 26.012(15)</t>
    </r>
  </si>
  <si>
    <r>
      <rPr>
        <b/>
        <sz val="12"/>
        <rFont val="Arial"/>
        <family val="2"/>
      </rPr>
      <t>2020 taxable value lost because property first qualified for an exemption in 2021.</t>
    </r>
    <r>
      <rPr>
        <sz val="12"/>
        <rFont val="Arial"/>
        <family val="2"/>
      </rPr>
      <t xml:space="preserve"> If the taxing unit increased an original exemption, use the difference between the original exempted amount and the increased exempted amount. Do not include value lost due to freeport, goodsin-transit, temporary disaster exemptions. Note that lowering the amount or percentage of an existing exemption in 2021 does not create a new exemption or reduce taxable value.                                                     
</t>
    </r>
  </si>
  <si>
    <r>
      <rPr>
        <sz val="10"/>
        <color indexed="8"/>
        <rFont val="Times New Roman"/>
        <family val="1"/>
      </rPr>
      <t xml:space="preserve">A.  Absolute exemptions. </t>
    </r>
    <r>
      <rPr>
        <sz val="12"/>
        <rFont val="Arial"/>
        <family val="2"/>
      </rPr>
      <t>Use 2020 market value:</t>
    </r>
  </si>
  <si>
    <r>
      <rPr>
        <b/>
        <sz val="12"/>
        <rFont val="Arial"/>
        <family val="2"/>
      </rPr>
      <t>B.  Partial exemptions.</t>
    </r>
    <r>
      <rPr>
        <sz val="12"/>
        <rFont val="Arial"/>
        <family val="2"/>
      </rPr>
      <t xml:space="preserve"> 2021 exemption amount or 2021 percentage exemption times 2020 value:                                                </t>
    </r>
  </si>
  <si>
    <r>
      <rPr>
        <b/>
        <sz val="12"/>
        <rFont val="Arial"/>
        <family val="2"/>
      </rPr>
      <t>C.  Value loss.</t>
    </r>
    <r>
      <rPr>
        <sz val="12"/>
        <rFont val="Arial"/>
        <family val="2"/>
      </rPr>
      <t xml:space="preserve"> Add A and B.</t>
    </r>
    <r>
      <rPr>
        <vertAlign val="superscript"/>
        <sz val="12"/>
        <rFont val="Arial"/>
        <family val="2"/>
      </rPr>
      <t>6 Tex. Tax Code § 26.012(15)</t>
    </r>
  </si>
  <si>
    <t>A.  2020 market value:</t>
  </si>
  <si>
    <t xml:space="preserve">B.  2021 productivity or special appraised value:                           </t>
  </si>
  <si>
    <r>
      <rPr>
        <b/>
        <sz val="12"/>
        <rFont val="Arial"/>
        <family val="2"/>
      </rPr>
      <t xml:space="preserve">C. </t>
    </r>
    <r>
      <rPr>
        <sz val="12"/>
        <rFont val="Arial"/>
        <family val="2"/>
      </rPr>
      <t xml:space="preserve"> </t>
    </r>
    <r>
      <rPr>
        <b/>
        <sz val="12"/>
        <rFont val="Arial"/>
        <family val="2"/>
      </rPr>
      <t xml:space="preserve">Value loss. </t>
    </r>
    <r>
      <rPr>
        <sz val="12"/>
        <rFont val="Arial"/>
        <family val="2"/>
      </rPr>
      <t>Subtract B from A.</t>
    </r>
    <r>
      <rPr>
        <vertAlign val="superscript"/>
        <sz val="12"/>
        <rFont val="Arial"/>
        <family val="2"/>
      </rPr>
      <t>7 Tex. Tax Code § 26.012(15)</t>
    </r>
  </si>
  <si>
    <r>
      <rPr>
        <sz val="10"/>
        <color indexed="8"/>
        <rFont val="Times New Roman"/>
        <family val="1"/>
      </rPr>
      <t xml:space="preserve">Total adjustments for lost value. </t>
    </r>
    <r>
      <rPr>
        <sz val="12"/>
        <rFont val="Arial"/>
        <family val="2"/>
      </rPr>
      <t>Add Lines 9, 10C and 11C</t>
    </r>
  </si>
  <si>
    <r>
      <rPr>
        <b/>
        <sz val="12"/>
        <rFont val="Arial"/>
        <family val="2"/>
      </rPr>
      <t>2020 captured value of property in a TIF.</t>
    </r>
    <r>
      <rPr>
        <sz val="12"/>
        <rFont val="Arial"/>
        <family val="2"/>
      </rPr>
      <t xml:space="preserve"> Enter the total value of 2020 captured appraised value of property taxable by a taxing unit in a tax increment financing zone for which 2020 taxes were deposited into the tax increment fund. </t>
    </r>
    <r>
      <rPr>
        <vertAlign val="superscript"/>
        <sz val="12"/>
        <rFont val="Arial"/>
        <family val="2"/>
      </rPr>
      <t>8 Tex. Tax Code § 26.03(c)</t>
    </r>
    <r>
      <rPr>
        <sz val="12"/>
        <rFont val="Arial"/>
        <family val="2"/>
      </rPr>
      <t xml:space="preserve"> If the taxing unit has no captured appraised value in line 18D, enter 0.</t>
    </r>
  </si>
  <si>
    <r>
      <rPr>
        <b/>
        <sz val="12"/>
        <color indexed="8"/>
        <rFont val="Arial"/>
        <family val="2"/>
      </rPr>
      <t>Adjusted 2020 taxable value.</t>
    </r>
    <r>
      <rPr>
        <sz val="12"/>
        <color indexed="8"/>
        <rFont val="Arial"/>
        <family val="2"/>
      </rPr>
      <t xml:space="preserve"> Subtract Line 12 and Line 13 from Line 8.</t>
    </r>
  </si>
  <si>
    <r>
      <rPr>
        <b/>
        <sz val="12"/>
        <color indexed="8"/>
        <rFont val="Arial"/>
        <family val="2"/>
      </rPr>
      <t>Adjusted 2020 total levy.</t>
    </r>
    <r>
      <rPr>
        <sz val="12"/>
        <color indexed="8"/>
        <rFont val="Arial"/>
        <family val="2"/>
      </rPr>
      <t xml:space="preserve"> Multiply Line 4 by Line 14 and divide by $100</t>
    </r>
  </si>
  <si>
    <r>
      <rPr>
        <b/>
        <sz val="12"/>
        <color indexed="8"/>
        <rFont val="Arial"/>
        <family val="2"/>
      </rPr>
      <t>Taxes refunded for years preceding tax year 2020.</t>
    </r>
    <r>
      <rPr>
        <sz val="12"/>
        <color indexed="8"/>
        <rFont val="Arial"/>
        <family val="2"/>
      </rPr>
      <t xml:space="preserve"> Enter the amount of taxes refunded by the taxing unit for tax years preceding tax year 2020. Types of refunds include court decisions, Tax Code Section 25.25(b) and (c) corrections and Tax Code Section 31.11 payment errors. Do not include refunds for tax year 2020. This line applies only to tax years preceding tax year 2020. </t>
    </r>
    <r>
      <rPr>
        <vertAlign val="superscript"/>
        <sz val="12"/>
        <color indexed="8"/>
        <rFont val="Arial"/>
        <family val="2"/>
      </rPr>
      <t>9 Tex. Tax Code § 26.012(13)</t>
    </r>
  </si>
  <si>
    <r>
      <rPr>
        <b/>
        <sz val="12"/>
        <color indexed="8"/>
        <rFont val="Arial"/>
        <family val="2"/>
      </rPr>
      <t>Adjusted 2020 levy with refunds and TIF adjustment.</t>
    </r>
    <r>
      <rPr>
        <sz val="12"/>
        <color indexed="8"/>
        <rFont val="Arial"/>
        <family val="2"/>
      </rPr>
      <t xml:space="preserve"> Add Lines 15 and 16. </t>
    </r>
    <r>
      <rPr>
        <vertAlign val="superscript"/>
        <sz val="12"/>
        <color indexed="8"/>
        <rFont val="Arial"/>
        <family val="2"/>
      </rPr>
      <t>10 Tex. Tax Code § 26.012(13)</t>
    </r>
  </si>
  <si>
    <r>
      <rPr>
        <b/>
        <sz val="12"/>
        <rFont val="Arial"/>
        <family val="2"/>
      </rPr>
      <t>Total 2021 taxable value on the 2021 certified appraisal roll today.</t>
    </r>
    <r>
      <rPr>
        <sz val="12"/>
        <rFont val="Arial"/>
        <family val="2"/>
      </rPr>
      <t xml:space="preserve"> This value includes only certified values or certified estimate of values and includes the total taxable value of homesteads with tax ceilings (will deduct in Line 20). These homesteads include homeowners age 65 or
older or disabled. </t>
    </r>
    <r>
      <rPr>
        <vertAlign val="superscript"/>
        <sz val="12"/>
        <rFont val="Arial"/>
        <family val="2"/>
      </rPr>
      <t>11 Tex. Tax Code § 26.012, 26.04(c-2)</t>
    </r>
    <r>
      <rPr>
        <sz val="12"/>
        <rFont val="Arial"/>
        <family val="2"/>
      </rPr>
      <t xml:space="preserve">
</t>
    </r>
  </si>
  <si>
    <t>A. Certified values:</t>
  </si>
  <si>
    <r>
      <rPr>
        <b/>
        <sz val="12"/>
        <rFont val="Arial"/>
        <family val="2"/>
      </rPr>
      <t xml:space="preserve">B. </t>
    </r>
    <r>
      <rPr>
        <b/>
        <sz val="12"/>
        <rFont val="Arial"/>
        <family val="2"/>
      </rPr>
      <t xml:space="preserve">Counties: </t>
    </r>
    <r>
      <rPr>
        <sz val="12"/>
        <rFont val="Arial"/>
        <family val="2"/>
      </rPr>
      <t xml:space="preserve">Include railroad rolling stock values certified by the Comptroller’s office:                                                                               </t>
    </r>
  </si>
  <si>
    <r>
      <rPr>
        <b/>
        <sz val="12"/>
        <rFont val="Arial"/>
        <family val="2"/>
      </rPr>
      <t xml:space="preserve">C. </t>
    </r>
    <r>
      <rPr>
        <b/>
        <sz val="12"/>
        <rFont val="Arial"/>
        <family val="2"/>
      </rPr>
      <t xml:space="preserve">Pollution control and energy storage system exemption: </t>
    </r>
    <r>
      <rPr>
        <sz val="12"/>
        <rFont val="Arial"/>
        <family val="2"/>
      </rPr>
      <t xml:space="preserve">Deduct the value of property exempted for the current tax year for the first time as pollution control or energy storage system property:                                                                                              </t>
    </r>
  </si>
  <si>
    <r>
      <rPr>
        <b/>
        <sz val="12"/>
        <rFont val="Arial"/>
        <family val="2"/>
      </rPr>
      <t>D. Tax increment financing:</t>
    </r>
    <r>
      <rPr>
        <sz val="12"/>
        <rFont val="Arial"/>
        <family val="2"/>
      </rPr>
      <t xml:space="preserve"> Deduct the 2021 captured appraised value of property taxable by a taxing unit in a tax increment financing zone for which the 2021 taxes will be deposited into the tax increment fund. Do not include any new property value that will be included in Line 23 below. </t>
    </r>
    <r>
      <rPr>
        <vertAlign val="superscript"/>
        <sz val="12"/>
        <rFont val="Arial"/>
        <family val="2"/>
      </rPr>
      <t>12 Tex. Tax Code § 26.03(c)</t>
    </r>
  </si>
  <si>
    <r>
      <rPr>
        <b/>
        <sz val="12"/>
        <rFont val="Arial"/>
        <family val="2"/>
      </rPr>
      <t>E. Total 2021 value.</t>
    </r>
    <r>
      <rPr>
        <sz val="12"/>
        <rFont val="Arial"/>
        <family val="2"/>
      </rPr>
      <t xml:space="preserve"> Add A and B, then subtract C and D.</t>
    </r>
  </si>
  <si>
    <r>
      <rPr>
        <b/>
        <sz val="12"/>
        <rFont val="Arial"/>
        <family val="2"/>
      </rPr>
      <t>Total value of properties under protest or not included on certified appraisal roll.</t>
    </r>
    <r>
      <rPr>
        <vertAlign val="superscript"/>
        <sz val="12"/>
        <rFont val="Arial"/>
        <family val="2"/>
      </rPr>
      <t>13 Tex. Tax Code § 26.01(c) and (d)</t>
    </r>
    <r>
      <rPr>
        <b/>
        <sz val="12"/>
        <rFont val="Arial"/>
        <family val="2"/>
      </rPr>
      <t xml:space="preserve">
</t>
    </r>
  </si>
  <si>
    <r>
      <rPr>
        <b/>
        <sz val="12"/>
        <rFont val="Arial"/>
        <family val="2"/>
      </rPr>
      <t>A. 2021 taxable value of properties under protest.</t>
    </r>
    <r>
      <rPr>
        <sz val="12"/>
        <rFont val="Arial"/>
        <family val="2"/>
      </rPr>
      <t xml:space="preserve"> The chief appraiser certifies a list of properties still under ARB protest. The list shows the appraisal district’s value and the taxpayer’s claimed value, if any, or an estimate of the value if the taxpayer wins. For each of the properties under protest, use the lowest of these values. Enter the total value under protest. </t>
    </r>
    <r>
      <rPr>
        <vertAlign val="superscript"/>
        <sz val="12"/>
        <rFont val="Arial"/>
        <family val="2"/>
      </rPr>
      <t>14 Tex. Tax Code § 26.01(c)</t>
    </r>
  </si>
  <si>
    <r>
      <rPr>
        <b/>
        <sz val="12"/>
        <rFont val="Arial"/>
        <family val="2"/>
      </rPr>
      <t>B. 2021 value of properties not under protest or included on certified appraisal roll.</t>
    </r>
    <r>
      <rPr>
        <sz val="12"/>
        <rFont val="Arial"/>
        <family val="2"/>
      </rPr>
      <t xml:space="preserve"> The chief appraiser gives taxing units a list of those taxable properties that the chief appraiser knows about but are not included in the appraisal roll certification. These properties also are not on the list of properties that are still under protest. On this list of properties, the chief appraiser includes the market value, appraised value and exemptions for the preceding year and a reasonable estimate of the market value, appraised value and exemptions for the current year. Use the lower market, appraised or taxable value (as appropriate). Enter the total value of property not on the certified roll. </t>
    </r>
    <r>
      <rPr>
        <vertAlign val="superscript"/>
        <sz val="12"/>
        <rFont val="Arial"/>
        <family val="2"/>
      </rPr>
      <t xml:space="preserve">15 Tex. Tax Code § 26.01(d)   </t>
    </r>
    <r>
      <rPr>
        <sz val="12"/>
        <rFont val="Arial"/>
        <family val="2"/>
      </rPr>
      <t xml:space="preserve">                                             </t>
    </r>
  </si>
  <si>
    <r>
      <rPr>
        <b/>
        <sz val="12"/>
        <rFont val="Arial"/>
        <family val="2"/>
      </rPr>
      <t>C.</t>
    </r>
    <r>
      <rPr>
        <b/>
        <sz val="12"/>
        <rFont val="Arial"/>
        <family val="2"/>
      </rPr>
      <t xml:space="preserve">Total value under protest or not certified. </t>
    </r>
    <r>
      <rPr>
        <sz val="12"/>
        <rFont val="Arial"/>
        <family val="2"/>
      </rPr>
      <t>Add A and B.</t>
    </r>
  </si>
  <si>
    <r>
      <rPr>
        <b/>
        <sz val="12"/>
        <color indexed="8"/>
        <rFont val="Arial"/>
        <family val="2"/>
      </rPr>
      <t>2021 tax ceilings.</t>
    </r>
    <r>
      <rPr>
        <sz val="12"/>
        <color indexed="8"/>
        <rFont val="Arial"/>
        <family val="2"/>
      </rPr>
      <t xml:space="preserve"> Counties, cities and junior colleges enter 2021 total taxable value of homesteads with tax ceilings. These include the homesteads of homeowners age 65 or older or disabled. Other taxing units enter 0. If your taxing unit adopted the tax ceiling provision in 2020 or a prior year for homeowners age 65 or older or disabled, use this step. </t>
    </r>
    <r>
      <rPr>
        <vertAlign val="superscript"/>
        <sz val="12"/>
        <color indexed="8"/>
        <rFont val="Arial"/>
        <family val="2"/>
      </rPr>
      <t>16 Tex. Tax Code § 26.012(6)(B)</t>
    </r>
  </si>
  <si>
    <r>
      <rPr>
        <b/>
        <sz val="12"/>
        <color indexed="8"/>
        <rFont val="Arial"/>
        <family val="2"/>
      </rPr>
      <t>2021 total taxable value.</t>
    </r>
    <r>
      <rPr>
        <sz val="12"/>
        <color indexed="8"/>
        <rFont val="Arial"/>
        <family val="2"/>
      </rPr>
      <t xml:space="preserve"> Add Lines 18E and 19C. Subtract Line 20. </t>
    </r>
    <r>
      <rPr>
        <vertAlign val="superscript"/>
        <sz val="12"/>
        <color indexed="8"/>
        <rFont val="Arial"/>
        <family val="2"/>
      </rPr>
      <t>17 Tex. Tax Code § 26.012(6)</t>
    </r>
  </si>
  <si>
    <r>
      <rPr>
        <b/>
        <sz val="12"/>
        <color indexed="8"/>
        <rFont val="Arial"/>
        <family val="2"/>
      </rPr>
      <t>Total 2021 taxable value of properties in territory annexed after Jan. 1, 2020.</t>
    </r>
    <r>
      <rPr>
        <sz val="12"/>
        <color indexed="8"/>
        <rFont val="Arial"/>
        <family val="2"/>
      </rPr>
      <t xml:space="preserve"> Include both real and personal property. Enter the 2021 value of property in territory annexed. </t>
    </r>
    <r>
      <rPr>
        <vertAlign val="superscript"/>
        <sz val="12"/>
        <color indexed="8"/>
        <rFont val="Arial"/>
        <family val="2"/>
      </rPr>
      <t>18 Tex. Tax Code § 26.012(17)</t>
    </r>
  </si>
  <si>
    <r>
      <rPr>
        <b/>
        <sz val="12"/>
        <color indexed="8"/>
        <rFont val="Arial"/>
        <family val="2"/>
      </rPr>
      <t>Total 2021 taxable value of new improvements and new personal property located in new improvements.</t>
    </r>
    <r>
      <rPr>
        <sz val="12"/>
        <color indexed="8"/>
        <rFont val="Arial"/>
        <family val="2"/>
      </rPr>
      <t xml:space="preserve"> New means the item was not on the appraisal roll in 2020. An improvement is a building, structure, fixture or fence erected on or affixed to land. New additions to existing improvements may be included if the appraised value can be determined. New personal property in a new improvement must have been brought into the taxing unit after Jan. 1, 2020 and be located in a new improvement. New improvements </t>
    </r>
    <r>
      <rPr>
        <b/>
        <sz val="12"/>
        <color indexed="8"/>
        <rFont val="Arial"/>
        <family val="2"/>
      </rPr>
      <t>do</t>
    </r>
    <r>
      <rPr>
        <sz val="12"/>
        <color indexed="8"/>
        <rFont val="Arial"/>
        <family val="2"/>
      </rPr>
      <t xml:space="preserve"> include property on which a tax abatement agreement has expired for 2021. </t>
    </r>
    <r>
      <rPr>
        <vertAlign val="superscript"/>
        <sz val="12"/>
        <color indexed="8"/>
        <rFont val="Arial"/>
        <family val="2"/>
      </rPr>
      <t>19 Tex. Tax Code § 26.012(17)</t>
    </r>
  </si>
  <si>
    <r>
      <rPr>
        <b/>
        <sz val="12"/>
        <color indexed="8"/>
        <rFont val="Arial"/>
        <family val="2"/>
      </rPr>
      <t>Total adjustments to the 2021 taxable value.</t>
    </r>
    <r>
      <rPr>
        <sz val="12"/>
        <color indexed="8"/>
        <rFont val="Arial"/>
        <family val="2"/>
      </rPr>
      <t xml:space="preserve"> Add Lines 22 and 23.</t>
    </r>
  </si>
  <si>
    <r>
      <rPr>
        <b/>
        <sz val="12"/>
        <color indexed="8"/>
        <rFont val="Arial"/>
        <family val="2"/>
      </rPr>
      <t>Adjusted 2021 taxable value.</t>
    </r>
    <r>
      <rPr>
        <sz val="12"/>
        <color indexed="8"/>
        <rFont val="Arial"/>
        <family val="2"/>
      </rPr>
      <t xml:space="preserve"> Subtract Line 24 from Line 21.</t>
    </r>
  </si>
  <si>
    <r>
      <rPr>
        <b/>
        <sz val="12"/>
        <color indexed="8"/>
        <rFont val="Arial"/>
        <family val="2"/>
      </rPr>
      <t>2021 NNR tax rate.</t>
    </r>
    <r>
      <rPr>
        <sz val="12"/>
        <color indexed="8"/>
        <rFont val="Arial"/>
        <family val="2"/>
      </rPr>
      <t xml:space="preserve"> Divide Line 17 by Line 25 and multiply by $100. </t>
    </r>
    <r>
      <rPr>
        <vertAlign val="superscript"/>
        <sz val="12"/>
        <color indexed="8"/>
        <rFont val="Arial"/>
        <family val="2"/>
      </rPr>
      <t>20 Tex. Tax Code § 26.04(c)</t>
    </r>
  </si>
  <si>
    <r>
      <rPr>
        <b/>
        <sz val="12"/>
        <color indexed="8"/>
        <rFont val="Arial"/>
        <family val="2"/>
      </rPr>
      <t>COUNTIES ONLY.</t>
    </r>
    <r>
      <rPr>
        <sz val="12"/>
        <color indexed="8"/>
        <rFont val="Arial"/>
        <family val="2"/>
      </rPr>
      <t xml:space="preserve"> Add together the NNR tax rates for each type of tax the county levies. The total is the 2021 county NNR tax rate. </t>
    </r>
    <r>
      <rPr>
        <vertAlign val="superscript"/>
        <sz val="12"/>
        <color indexed="8"/>
        <rFont val="Arial"/>
        <family val="2"/>
      </rPr>
      <t>21 Tex. Tax Code § 26.04(d)</t>
    </r>
  </si>
  <si>
    <r>
      <rPr>
        <sz val="10"/>
        <color indexed="8"/>
        <rFont val="Times New Roman"/>
        <family val="1"/>
      </rPr>
      <t xml:space="preserve">The voter-approval tax rate is the highest tax rate that a taxing unit may adopt without holding an election to seek voter approval of the rate. The voter-approval tax rate is split into two separate rates:
</t>
    </r>
    <r>
      <rPr>
        <b/>
        <sz val="10"/>
        <color indexed="8"/>
        <rFont val="Arial"/>
        <family val="2"/>
      </rPr>
      <t xml:space="preserve">1. </t>
    </r>
    <r>
      <rPr>
        <b/>
        <sz val="10"/>
        <color indexed="8"/>
        <rFont val="Arial"/>
        <family val="2"/>
      </rPr>
      <t>Maintenance and Operations (M&amp;O) Tax Rate:</t>
    </r>
    <r>
      <rPr>
        <sz val="10"/>
        <color indexed="8"/>
        <rFont val="Arial"/>
        <family val="2"/>
      </rPr>
      <t xml:space="preserve"> The M&amp;O portion is the tax rate that is needed to raise the same amount of taxes that the taxing unit levied in the prior year plus the applicable percentage allowed by law. This rate accounts for such things as salaries, utilities and day-to-day operations.
</t>
    </r>
    <r>
      <rPr>
        <b/>
        <sz val="10"/>
        <color indexed="8"/>
        <rFont val="Arial"/>
        <family val="2"/>
      </rPr>
      <t>2. Debt Rate:</t>
    </r>
    <r>
      <rPr>
        <sz val="10"/>
        <color indexed="8"/>
        <rFont val="Arial"/>
        <family val="2"/>
      </rPr>
      <t xml:space="preserve"> The debt rate includes the debt service necessary to pay the taxing unit’s debt payments in the coming year. This rate accounts for principal and interest on bonds and other debt secured by property tax revenue.
The voter-approval tax rate for a county is the sum of the voter-approval tax rates calculated for each type of tax the county levies. In most cases the voter-approval tax rate exceeds the no-new-revenue tax rate, but occasionally decreases in a taxing unit’s debt service will cause the NNR tax rate to be higher than the voter-approval tax rate.</t>
    </r>
  </si>
  <si>
    <r>
      <rPr>
        <sz val="10"/>
        <color indexed="8"/>
        <rFont val="Times New Roman"/>
        <family val="1"/>
      </rPr>
      <t xml:space="preserve">2020 M&amp;O tax rate. </t>
    </r>
    <r>
      <rPr>
        <sz val="11"/>
        <color indexed="8"/>
        <rFont val="Arial"/>
        <family val="2"/>
      </rPr>
      <t>Enter the 2020 M&amp;O tax rate.</t>
    </r>
  </si>
  <si>
    <r>
      <rPr>
        <sz val="10"/>
        <color indexed="8"/>
        <rFont val="Times New Roman"/>
        <family val="1"/>
      </rPr>
      <t xml:space="preserve">2020 taxable value, adjusted for actual and potential court-ordered adjustments. </t>
    </r>
    <r>
      <rPr>
        <sz val="11"/>
        <color indexed="8"/>
        <rFont val="Arial"/>
        <family val="2"/>
      </rPr>
      <t>Enter the amount in Line 8 of the No-New-Revenue Tax Rate Worksheet.</t>
    </r>
  </si>
  <si>
    <r>
      <rPr>
        <b/>
        <sz val="11"/>
        <color indexed="8"/>
        <rFont val="Arial"/>
        <family val="2"/>
      </rPr>
      <t>Total 2020 M&amp;O levy.</t>
    </r>
    <r>
      <rPr>
        <sz val="11"/>
        <color indexed="8"/>
        <rFont val="Arial"/>
        <family val="2"/>
      </rPr>
      <t xml:space="preserve"> Multiply Line 28 by Line 29 and divide by $100</t>
    </r>
  </si>
  <si>
    <r>
      <rPr>
        <b/>
        <sz val="12"/>
        <color indexed="8"/>
        <rFont val="Arial"/>
        <family val="2"/>
      </rPr>
      <t>Adjusted 2020 levy for calculating NNR M&amp;O rate.</t>
    </r>
    <r>
      <rPr>
        <sz val="12"/>
        <color indexed="8"/>
        <rFont val="Arial"/>
        <family val="2"/>
      </rPr>
      <t xml:space="preserve">
</t>
    </r>
  </si>
  <si>
    <r>
      <rPr>
        <b/>
        <sz val="11"/>
        <color indexed="8"/>
        <rFont val="Arial"/>
        <family val="2"/>
      </rPr>
      <t>A. M&amp;O taxes refunded for years preceding tax year 2020.</t>
    </r>
    <r>
      <rPr>
        <sz val="11"/>
        <color indexed="8"/>
        <rFont val="Arial"/>
        <family val="2"/>
      </rPr>
      <t xml:space="preserve"> Enter the amount of M&amp;O taxes refunded in the preceding year for taxes before that year. Types of refunds include court decisions, Tax Code Section 25.25(b) and (c) corrections and Tax Code Section 31.11 payment errors. Do not include refunds for tax year 2020. This line applies only to tax years preceding tax year 2020</t>
    </r>
  </si>
  <si>
    <r>
      <rPr>
        <b/>
        <sz val="11"/>
        <color indexed="8"/>
        <rFont val="Arial"/>
        <family val="2"/>
      </rPr>
      <t>B. 2020 taxes in TIF.</t>
    </r>
    <r>
      <rPr>
        <sz val="11"/>
        <color indexed="8"/>
        <rFont val="Arial"/>
        <family val="2"/>
      </rPr>
      <t xml:space="preserve"> Enter the amount of taxes paid into the tax increment fund for a reinvestment zone as agreed by the taxing unit. If the taxing unit has no 2021 captured appraised value in Line 18D, enter 0.</t>
    </r>
  </si>
  <si>
    <r>
      <rPr>
        <b/>
        <sz val="11"/>
        <color indexed="9"/>
        <rFont val="Calibri"/>
        <family val="2"/>
      </rPr>
      <t xml:space="preserve">C. 2020 transferred function. </t>
    </r>
    <r>
      <rPr>
        <sz val="11"/>
        <color indexed="9"/>
        <rFont val="Calibri"/>
        <family val="2"/>
      </rPr>
      <t>If discontinuing all of a department, function or activity and transferring it to another taxing unit by written contract, enter the amount spent by the taxing unit discontinuing the function in the 12 months preceding the month of this calculation. If the taxing unit did not operate this function for this 12-month period, use the amount spent in the last full fiscal year in which the taxing unit operated the function. The taxing unit discontinuing the function will subtract this amount in D below. The taxing unit receiving the function will add this amount in D below. Other taxing units enter 0</t>
    </r>
  </si>
  <si>
    <t>SELECT TRANSFERRING FUNCTION STATE (NA, DISCONTINUED, RECEIVED)</t>
  </si>
  <si>
    <t>NA</t>
  </si>
  <si>
    <r>
      <rPr>
        <b/>
        <sz val="11"/>
        <color indexed="8"/>
        <rFont val="Arial"/>
        <family val="2"/>
      </rPr>
      <t>D. 2020 M&amp;O levy adjustments.</t>
    </r>
    <r>
      <rPr>
        <sz val="11"/>
        <color indexed="8"/>
        <rFont val="Arial"/>
        <family val="2"/>
      </rPr>
      <t xml:space="preserve"> Subtract B from A. For taxing unit with C, subtract if discontinuing function and add if receiving function.                                                                                                </t>
    </r>
  </si>
  <si>
    <t>E. Add Line 30 to 31D.</t>
  </si>
  <si>
    <r>
      <rPr>
        <b/>
        <sz val="11"/>
        <color indexed="8"/>
        <rFont val="Arial"/>
        <family val="2"/>
      </rPr>
      <t>Adjusted 2021 taxable value.</t>
    </r>
    <r>
      <rPr>
        <sz val="11"/>
        <color indexed="8"/>
        <rFont val="Arial"/>
        <family val="2"/>
      </rPr>
      <t xml:space="preserve"> Enter the amount in Line 25 of the No-New-Revenue Tax Rate Worksheet</t>
    </r>
  </si>
  <si>
    <r>
      <rPr>
        <b/>
        <sz val="11"/>
        <color indexed="8"/>
        <rFont val="Arial"/>
        <family val="2"/>
      </rPr>
      <t>2021 NNR M&amp;O rate (unadjusted).</t>
    </r>
    <r>
      <rPr>
        <sz val="11"/>
        <color indexed="8"/>
        <rFont val="Arial"/>
        <family val="2"/>
      </rPr>
      <t xml:space="preserve"> Divide Line 31 by Line 32 and multiply by $100.</t>
    </r>
  </si>
  <si>
    <r>
      <rPr>
        <b/>
        <sz val="11"/>
        <color indexed="8"/>
        <rFont val="Arial"/>
        <family val="2"/>
      </rPr>
      <t>Rate adjustment for state criminal justice mandate.</t>
    </r>
    <r>
      <rPr>
        <sz val="11"/>
        <color indexed="8"/>
        <rFont val="Arial"/>
        <family val="2"/>
      </rPr>
      <t xml:space="preserve"> </t>
    </r>
    <r>
      <rPr>
        <vertAlign val="superscript"/>
        <sz val="11"/>
        <color indexed="8"/>
        <rFont val="Arial"/>
        <family val="2"/>
      </rPr>
      <t>23 Tex. Tax Code § 26.044</t>
    </r>
    <r>
      <rPr>
        <sz val="11"/>
        <color indexed="8"/>
        <rFont val="Arial"/>
        <family val="2"/>
      </rPr>
      <t xml:space="preserve"> </t>
    </r>
  </si>
  <si>
    <r>
      <rPr>
        <b/>
        <sz val="11"/>
        <color indexed="8"/>
        <rFont val="Arial"/>
        <family val="2"/>
      </rPr>
      <t>A. 2021 state criminal justice mandate.</t>
    </r>
    <r>
      <rPr>
        <sz val="11"/>
        <color indexed="8"/>
        <rFont val="Arial"/>
        <family val="2"/>
      </rPr>
      <t xml:space="preserve"> Enter the amount spent by a county in the previous 12 months providing for the maintenance and operation cost of keeping inmates in county-paid facilities after they have been sentenced. Do not include any state reimbursement received by the county for the same purpose. </t>
    </r>
  </si>
  <si>
    <r>
      <rPr>
        <b/>
        <sz val="11"/>
        <color indexed="8"/>
        <rFont val="Arial"/>
        <family val="2"/>
      </rPr>
      <t>B.  2020 state criminal justice mandate.</t>
    </r>
    <r>
      <rPr>
        <sz val="11"/>
        <color indexed="8"/>
        <rFont val="Arial"/>
        <family val="2"/>
      </rPr>
      <t xml:space="preserve"> Enter the amount spent by a county in the 12 months prior to the previous 12 months providing for the maintenance and operation cost of keeping inmates in county-paid facilities after they have been sentenced. Do not include any state reimbursement received by the county for the same purpose. Enter zero if this is the first time the mandate applies</t>
    </r>
  </si>
  <si>
    <r>
      <rPr>
        <b/>
        <sz val="11"/>
        <color indexed="8"/>
        <rFont val="Arial"/>
        <family val="2"/>
      </rPr>
      <t>C.</t>
    </r>
    <r>
      <rPr>
        <sz val="11"/>
        <color indexed="8"/>
        <rFont val="Arial"/>
        <family val="2"/>
      </rPr>
      <t xml:space="preserve"> Subtract B from A and divide by Line 32 and multiply by $100</t>
    </r>
  </si>
  <si>
    <r>
      <rPr>
        <sz val="10"/>
        <color indexed="8"/>
        <rFont val="Times New Roman"/>
        <family val="1"/>
      </rPr>
      <t xml:space="preserve">D. </t>
    </r>
    <r>
      <rPr>
        <sz val="11"/>
        <color indexed="8"/>
        <rFont val="Arial"/>
        <family val="2"/>
      </rPr>
      <t>Enter the rate calculated in C. If not applicable, enter 0.</t>
    </r>
  </si>
  <si>
    <r>
      <rPr>
        <b/>
        <sz val="11"/>
        <color indexed="8"/>
        <rFont val="Arial"/>
        <family val="2"/>
      </rPr>
      <t>Rate adjustment for indigent health care expenditures.</t>
    </r>
    <r>
      <rPr>
        <sz val="11"/>
        <color indexed="8"/>
        <rFont val="Arial"/>
        <family val="2"/>
      </rPr>
      <t xml:space="preserve"> </t>
    </r>
    <r>
      <rPr>
        <vertAlign val="superscript"/>
        <sz val="11"/>
        <color indexed="8"/>
        <rFont val="Arial"/>
        <family val="2"/>
      </rPr>
      <t>24 Tex. Tax Code § 26.0442</t>
    </r>
    <r>
      <rPr>
        <sz val="11"/>
        <color indexed="8"/>
        <rFont val="Arial"/>
        <family val="2"/>
      </rPr>
      <t xml:space="preserve"> </t>
    </r>
  </si>
  <si>
    <r>
      <rPr>
        <b/>
        <sz val="11"/>
        <color indexed="8"/>
        <rFont val="Arial"/>
        <family val="2"/>
      </rPr>
      <t>A. 2021 indigent health care expenditures.</t>
    </r>
    <r>
      <rPr>
        <sz val="11"/>
        <color indexed="8"/>
        <rFont val="Arial"/>
        <family val="2"/>
      </rPr>
      <t xml:space="preserve"> Enter the amount paid by a taxing unit providing for the maintenance and operation cost of providing indigent health care for the period beginning on July 1, 2020 and ending on June 30, 2021, less any state assistance received for the same purpose</t>
    </r>
  </si>
  <si>
    <r>
      <rPr>
        <b/>
        <sz val="11"/>
        <color indexed="8"/>
        <rFont val="Arial"/>
        <family val="2"/>
      </rPr>
      <t>B. 2020 indigent health care expenditures.</t>
    </r>
    <r>
      <rPr>
        <sz val="11"/>
        <color indexed="8"/>
        <rFont val="Arial"/>
        <family val="2"/>
      </rPr>
      <t xml:space="preserve"> Enter the amount paid by a taxing unit providing for the maintenance and operation cost of providing indigent health care for the period beginning on July 1, 2019 and ending on June 30, 2020, less any state assistance received for the same purpose</t>
    </r>
  </si>
  <si>
    <r>
      <rPr>
        <sz val="10"/>
        <color indexed="8"/>
        <rFont val="Times New Roman"/>
        <family val="1"/>
      </rPr>
      <t xml:space="preserve">C. </t>
    </r>
    <r>
      <rPr>
        <sz val="11"/>
        <color indexed="8"/>
        <rFont val="Arial"/>
        <family val="2"/>
      </rPr>
      <t>Subtract B from A and divide by Line 32 and multiply by $100</t>
    </r>
  </si>
  <si>
    <r>
      <rPr>
        <b/>
        <sz val="11"/>
        <color indexed="8"/>
        <rFont val="Arial"/>
        <family val="2"/>
      </rPr>
      <t>D.</t>
    </r>
    <r>
      <rPr>
        <sz val="11"/>
        <color indexed="8"/>
        <rFont val="Arial"/>
        <family val="2"/>
      </rPr>
      <t xml:space="preserve"> Enter the rate calculated in C. If not applicable, enter 0.</t>
    </r>
  </si>
  <si>
    <t xml:space="preserve">2021 Tax Rate Calculation Worksheet – Taxing Units Other Than School Districts or Water Districts </t>
  </si>
  <si>
    <r>
      <rPr>
        <b/>
        <sz val="11"/>
        <rFont val="Arial"/>
        <family val="2"/>
      </rPr>
      <t>Rate adjustment for county indigent defense compensation.</t>
    </r>
    <r>
      <rPr>
        <sz val="11"/>
        <rFont val="Arial"/>
        <family val="2"/>
      </rPr>
      <t xml:space="preserve"> </t>
    </r>
    <r>
      <rPr>
        <vertAlign val="superscript"/>
        <sz val="11"/>
        <rFont val="Arial"/>
        <family val="2"/>
      </rPr>
      <t>25 Tex. Tax Code § 26.0442</t>
    </r>
  </si>
  <si>
    <r>
      <rPr>
        <b/>
        <sz val="11"/>
        <rFont val="Arial"/>
        <family val="2"/>
      </rPr>
      <t>A. 2021 indigent defense compensation expenditures.</t>
    </r>
    <r>
      <rPr>
        <sz val="11"/>
        <rFont val="Arial"/>
        <family val="2"/>
      </rPr>
      <t xml:space="preserve"> Enter the amount paid by a county to provide appointed counsel for indigent individuals for the period beginning on July 1, 2020 and ending on June 30, 2021, less any state grants received by the county for the same purpose.</t>
    </r>
  </si>
  <si>
    <r>
      <rPr>
        <b/>
        <sz val="11"/>
        <rFont val="Arial"/>
        <family val="2"/>
      </rPr>
      <t>B. 2020 indigent defense compensation expenditures.</t>
    </r>
    <r>
      <rPr>
        <sz val="11"/>
        <rFont val="Arial"/>
        <family val="2"/>
      </rPr>
      <t xml:space="preserve"> Enter the amount paid by a county to provide appointed counsel for indigent individuals for the period beginning on July 1, 2019 and ending on June 30, 2020, less any state grants received by the county for the same purpose.</t>
    </r>
  </si>
  <si>
    <r>
      <rPr>
        <b/>
        <sz val="11"/>
        <rFont val="Arial"/>
        <family val="2"/>
      </rPr>
      <t>C.</t>
    </r>
    <r>
      <rPr>
        <sz val="11"/>
        <rFont val="Arial"/>
        <family val="2"/>
      </rPr>
      <t xml:space="preserve"> Subtract B from A and divide by Line 32 and multiply by $100</t>
    </r>
  </si>
  <si>
    <r>
      <rPr>
        <b/>
        <sz val="11"/>
        <rFont val="Arial"/>
        <family val="2"/>
      </rPr>
      <t>D.</t>
    </r>
    <r>
      <rPr>
        <sz val="11"/>
        <rFont val="Arial"/>
        <family val="2"/>
      </rPr>
      <t xml:space="preserve"> Multiply B by 0.05 and divide by Line 32 and multiply by $100</t>
    </r>
  </si>
  <si>
    <r>
      <rPr>
        <b/>
        <sz val="11"/>
        <rFont val="Arial"/>
        <family val="2"/>
      </rPr>
      <t>E.</t>
    </r>
    <r>
      <rPr>
        <sz val="11"/>
        <rFont val="Arial"/>
        <family val="2"/>
      </rPr>
      <t xml:space="preserve"> Enter the lesser of C and D. If not applicable, enter 0.</t>
    </r>
  </si>
  <si>
    <r>
      <rPr>
        <b/>
        <sz val="11"/>
        <rFont val="Arial"/>
        <family val="2"/>
      </rPr>
      <t>Rate adjustment for county hospital expenditures.</t>
    </r>
    <r>
      <rPr>
        <sz val="11"/>
        <rFont val="Arial"/>
        <family val="2"/>
      </rPr>
      <t xml:space="preserve"> </t>
    </r>
    <r>
      <rPr>
        <vertAlign val="superscript"/>
        <sz val="11"/>
        <rFont val="Arial"/>
        <family val="2"/>
      </rPr>
      <t>26 Tex. Tax Code § 26.0443</t>
    </r>
  </si>
  <si>
    <r>
      <rPr>
        <b/>
        <sz val="11"/>
        <rFont val="Arial"/>
        <family val="2"/>
      </rPr>
      <t>A. 2021 eligible county hospital expenditures.</t>
    </r>
    <r>
      <rPr>
        <sz val="11"/>
        <rFont val="Arial"/>
        <family val="2"/>
      </rPr>
      <t xml:space="preserve"> Enter the amount paid by the county or municipality to maintain and operate an eligible county hospital for the period beginning on July 1, 2020 and ending on June 30, 2021</t>
    </r>
  </si>
  <si>
    <r>
      <rPr>
        <b/>
        <sz val="11"/>
        <rFont val="Arial"/>
        <family val="2"/>
      </rPr>
      <t>D.</t>
    </r>
    <r>
      <rPr>
        <sz val="11"/>
        <rFont val="Arial"/>
        <family val="2"/>
      </rPr>
      <t xml:space="preserve"> Multiply B by 0.08 and divide by Line 32 and multiply by $100</t>
    </r>
  </si>
  <si>
    <r>
      <rPr>
        <b/>
        <sz val="11"/>
        <rFont val="Arial"/>
        <family val="2"/>
      </rPr>
      <t>E.</t>
    </r>
    <r>
      <rPr>
        <sz val="11"/>
        <rFont val="Arial"/>
        <family val="2"/>
      </rPr>
      <t xml:space="preserve"> Enter the lesser of C and D, if applicable. If not applicable, enter 0.</t>
    </r>
  </si>
  <si>
    <r>
      <rPr>
        <b/>
        <sz val="11"/>
        <rFont val="Arial"/>
        <family val="2"/>
      </rPr>
      <t xml:space="preserve">Rate adjustment for defunding municipality. </t>
    </r>
    <r>
      <rPr>
        <sz val="11"/>
        <rFont val="Arial"/>
        <family val="2"/>
      </rPr>
      <t>This adjustment only applies to a municipality that is considered to be a defunding municipality for the current tax year under Chapter 109, Local Government Code. Chapter 109, Local Government Code only applies to municipalities with a
population of more than 250,000 and includes a written determination by the Office of the Governor. See Tax Code 26.0444 for more information.</t>
    </r>
  </si>
  <si>
    <r>
      <rPr>
        <b/>
        <sz val="11"/>
        <rFont val="Arial"/>
        <family val="2"/>
      </rPr>
      <t>A. 2021 eligible county hospital expenditures.</t>
    </r>
    <r>
      <rPr>
        <sz val="11"/>
        <rFont val="Arial"/>
        <family val="2"/>
      </rPr>
      <t xml:space="preserve"> Enter the amount paid by the county or municipality to maintain and operate an eligible county hospital for the period beginning on July 1, 2020 and ending on June 30, 2021.</t>
    </r>
  </si>
  <si>
    <r>
      <rPr>
        <b/>
        <sz val="11"/>
        <rFont val="Arial"/>
        <family val="2"/>
      </rPr>
      <t>B. 2020 eligible county hospital expenditures.</t>
    </r>
    <r>
      <rPr>
        <sz val="11"/>
        <rFont val="Arial"/>
        <family val="2"/>
      </rPr>
      <t xml:space="preserve"> Enter the amount paid by the county or municipality to maintain and operate an eligible county hospital for the period beginning on July 1, 2019 and ending on June 30, 2020.</t>
    </r>
  </si>
  <si>
    <r>
      <rPr>
        <b/>
        <sz val="11"/>
        <rFont val="Arial"/>
        <family val="2"/>
      </rPr>
      <t xml:space="preserve">Adjusted 2021 NNR M&amp;O rate. </t>
    </r>
    <r>
      <rPr>
        <sz val="11"/>
        <rFont val="Arial"/>
        <family val="2"/>
      </rPr>
      <t>Add Lines 33, 34D, 35D, 36E, and 37E. Subtract Line 38D.</t>
    </r>
  </si>
  <si>
    <r>
      <rPr>
        <b/>
        <sz val="11"/>
        <rFont val="Arial"/>
        <family val="2"/>
      </rPr>
      <t>Adjustment for 2020 sales tax specifically to reduce property values.</t>
    </r>
    <r>
      <rPr>
        <sz val="11"/>
        <rFont val="Arial"/>
        <family val="2"/>
      </rPr>
      <t xml:space="preserve"> Cities, counties and hospital districts that collected and spent additional sales tax on M&amp;O expenses in 2020 should complete this line. These entities will deduct the sales tax gain rate for 2021 in Section 3. Other taxing units, enter zero.</t>
    </r>
  </si>
  <si>
    <r>
      <rPr>
        <b/>
        <sz val="11"/>
        <rFont val="Arial"/>
        <family val="2"/>
      </rPr>
      <t>A.</t>
    </r>
    <r>
      <rPr>
        <sz val="11"/>
        <rFont val="Arial"/>
        <family val="2"/>
      </rPr>
      <t xml:space="preserve"> Enter the amount of additional sales tax collected and spent on M&amp;O expenses in 2020, if any. Counties must exclude any amount that was spent for economic development grants from the amount of sales tax spent</t>
    </r>
  </si>
  <si>
    <r>
      <rPr>
        <b/>
        <sz val="11"/>
        <rFont val="Arial"/>
        <family val="2"/>
      </rPr>
      <t>B.</t>
    </r>
    <r>
      <rPr>
        <sz val="11"/>
        <rFont val="Arial"/>
        <family val="2"/>
      </rPr>
      <t xml:space="preserve"> Divide Line 40A by Line 32 and multiply by $100</t>
    </r>
  </si>
  <si>
    <r>
      <rPr>
        <b/>
        <sz val="11"/>
        <rFont val="Arial"/>
        <family val="2"/>
      </rPr>
      <t>C.</t>
    </r>
    <r>
      <rPr>
        <sz val="11"/>
        <rFont val="Arial"/>
        <family val="2"/>
      </rPr>
      <t xml:space="preserve"> Add Line 40B to Line 39.</t>
    </r>
  </si>
  <si>
    <r>
      <rPr>
        <b/>
        <sz val="11"/>
        <rFont val="Arial"/>
        <family val="2"/>
      </rPr>
      <t>2021 voter-approval M&amp;O rate.</t>
    </r>
    <r>
      <rPr>
        <sz val="11"/>
        <rFont val="Arial"/>
        <family val="2"/>
      </rPr>
      <t xml:space="preserve"> Enter the rate as calculated by the appropriate scenario below </t>
    </r>
    <r>
      <rPr>
        <b/>
        <sz val="11"/>
        <rFont val="Arial"/>
        <family val="2"/>
      </rPr>
      <t>Special Taxing Unit</t>
    </r>
    <r>
      <rPr>
        <sz val="11"/>
        <rFont val="Arial"/>
        <family val="2"/>
      </rPr>
      <t xml:space="preserve">. If the taxing unit qualifies as a special taxing unit, multiply Line 40C by 1.08.
- or -
</t>
    </r>
    <r>
      <rPr>
        <b/>
        <sz val="11"/>
        <rFont val="Arial"/>
        <family val="2"/>
      </rPr>
      <t>Other Taxing Unit.</t>
    </r>
    <r>
      <rPr>
        <sz val="11"/>
        <rFont val="Arial"/>
        <family val="2"/>
      </rPr>
      <t xml:space="preserve"> If the taxing unit does not qualify as a special taxing unit, multiply Line 40C by 1.035.</t>
    </r>
  </si>
  <si>
    <t>D41.</t>
  </si>
  <si>
    <r>
      <rPr>
        <b/>
        <sz val="11"/>
        <rFont val="Arial"/>
        <family val="2"/>
      </rPr>
      <t>Disaster Line 41 (D41): 2021 voter-approval M&amp;O rate for taxing unit affected by disaster declaration.</t>
    </r>
    <r>
      <rPr>
        <sz val="11"/>
        <rFont val="Arial"/>
        <family val="2"/>
      </rPr>
      <t xml:space="preserve"> If the taxing unit is located in an area declared a disaster area and at least one person is granted an exemption under Tax Code Section 11.35 for property located in the taxing unit, the governing body may direct the person calculating the voter-approval tax rate to calculate in the manner provided for a special taxing unit. The taxing unit shall continue to calculate the voter-approval tax rate in this manner until the earlier of                                                                                                                                                      1) the first year in which total taxable value on the certified appraisal roll exceeds the total taxable value of the tax year in which the disaster occurred, or                                                                                      2) the third tax year after the tax year in which the disaster occurred                                                         If the taxing unit qualifies under this scenario, multiply Line 40C by 1.08.</t>
    </r>
    <r>
      <rPr>
        <vertAlign val="superscript"/>
        <sz val="11"/>
        <rFont val="Arial"/>
        <family val="2"/>
      </rPr>
      <t xml:space="preserve"> 27 Tex. Tax Code § 26.042(a)</t>
    </r>
    <r>
      <rPr>
        <sz val="11"/>
        <rFont val="Arial"/>
        <family val="2"/>
      </rPr>
      <t xml:space="preserve"> If the taxing unit does not qualify, do not complete Disaster Line 41 (Line D41).</t>
    </r>
  </si>
  <si>
    <r>
      <rPr>
        <b/>
        <sz val="11"/>
        <color indexed="8"/>
        <rFont val="Arial"/>
        <family val="2"/>
      </rPr>
      <t>Total 2021 debt to be paid with property taxes and additional sales tax revenue.</t>
    </r>
    <r>
      <rPr>
        <sz val="11"/>
        <color indexed="8"/>
        <rFont val="Arial"/>
        <family val="2"/>
      </rPr>
      <t xml:space="preserve">
Debt means the interest and principal that will be paid on debts that:
(1) are paid by property taxes,
(2) are secured by property taxes,
(3) are scheduled for payment over a period longer than one year, and
(4) are not classified in the taxing unit’s budget as M&amp;O expenses.
</t>
    </r>
  </si>
  <si>
    <r>
      <rPr>
        <b/>
        <sz val="11"/>
        <color indexed="8"/>
        <rFont val="Arial"/>
        <family val="2"/>
      </rPr>
      <t>A. Debt</t>
    </r>
    <r>
      <rPr>
        <sz val="11"/>
        <color indexed="8"/>
        <rFont val="Arial"/>
        <family val="2"/>
      </rPr>
      <t xml:space="preserve"> also includes contractual payments to other taxing units that have incurred debts on behalf of this taxing unit, if those debts meet the four conditions above. Include only amounts that will be paid from property tax revenue. Do not include appraisal district budget payments. If the governing body of a taxing unit authorized or agreed to authorize a bond, warrant, certificate of obligation, or other evidence of indebtedness on or after Sept. 1, 2021, verify if it meets the amended definition of debt before including it here. </t>
    </r>
    <r>
      <rPr>
        <vertAlign val="superscript"/>
        <sz val="11"/>
        <color indexed="8"/>
        <rFont val="Arial"/>
        <family val="2"/>
      </rPr>
      <t>28 Tex. Tax Code § 26.012(7)</t>
    </r>
  </si>
  <si>
    <t>Enter debt amount</t>
  </si>
  <si>
    <r>
      <rPr>
        <b/>
        <sz val="11"/>
        <color indexed="8"/>
        <rFont val="Arial"/>
        <family val="2"/>
      </rPr>
      <t xml:space="preserve">B. </t>
    </r>
    <r>
      <rPr>
        <sz val="11"/>
        <color indexed="8"/>
        <rFont val="Arial"/>
        <family val="2"/>
      </rPr>
      <t xml:space="preserve">Subtract </t>
    </r>
    <r>
      <rPr>
        <b/>
        <sz val="11"/>
        <color indexed="8"/>
        <rFont val="Arial"/>
        <family val="2"/>
      </rPr>
      <t>unencumbered fund amount</t>
    </r>
    <r>
      <rPr>
        <sz val="11"/>
        <color indexed="8"/>
        <rFont val="Arial"/>
        <family val="2"/>
      </rPr>
      <t xml:space="preserve"> used to reduce total debt.                                                                                                            </t>
    </r>
  </si>
  <si>
    <r>
      <rPr>
        <b/>
        <sz val="11"/>
        <color indexed="8"/>
        <rFont val="Arial"/>
        <family val="2"/>
      </rPr>
      <t>C.</t>
    </r>
    <r>
      <rPr>
        <sz val="11"/>
        <color indexed="8"/>
        <rFont val="Arial"/>
        <family val="2"/>
      </rPr>
      <t xml:space="preserve"> Subtract</t>
    </r>
    <r>
      <rPr>
        <b/>
        <sz val="11"/>
        <color indexed="8"/>
        <rFont val="Arial"/>
        <family val="2"/>
      </rPr>
      <t xml:space="preserve"> certified amount spent from sales tax to reduce debt</t>
    </r>
    <r>
      <rPr>
        <sz val="11"/>
        <color indexed="8"/>
        <rFont val="Arial"/>
        <family val="2"/>
      </rPr>
      <t xml:space="preserve"> (enter zero if none)                      </t>
    </r>
  </si>
  <si>
    <r>
      <rPr>
        <b/>
        <sz val="11"/>
        <color indexed="8"/>
        <rFont val="Arial"/>
        <family val="2"/>
      </rPr>
      <t>D.</t>
    </r>
    <r>
      <rPr>
        <sz val="11"/>
        <color indexed="8"/>
        <rFont val="Arial"/>
        <family val="2"/>
      </rPr>
      <t xml:space="preserve"> Subtract </t>
    </r>
    <r>
      <rPr>
        <b/>
        <sz val="11"/>
        <color indexed="8"/>
        <rFont val="Arial"/>
        <family val="2"/>
      </rPr>
      <t>amount paid</t>
    </r>
    <r>
      <rPr>
        <sz val="11"/>
        <color indexed="8"/>
        <rFont val="Arial"/>
        <family val="2"/>
      </rPr>
      <t xml:space="preserve"> from other resources</t>
    </r>
  </si>
  <si>
    <r>
      <rPr>
        <b/>
        <sz val="11"/>
        <color indexed="8"/>
        <rFont val="Arial"/>
        <family val="2"/>
      </rPr>
      <t>E.</t>
    </r>
    <r>
      <rPr>
        <sz val="11"/>
        <color indexed="8"/>
        <rFont val="Arial"/>
        <family val="2"/>
      </rPr>
      <t xml:space="preserve"> </t>
    </r>
    <r>
      <rPr>
        <b/>
        <sz val="11"/>
        <color indexed="8"/>
        <rFont val="Arial"/>
        <family val="2"/>
      </rPr>
      <t>Adjusted debt.</t>
    </r>
    <r>
      <rPr>
        <sz val="11"/>
        <color indexed="8"/>
        <rFont val="Arial"/>
        <family val="2"/>
      </rPr>
      <t xml:space="preserve"> Subtract B, C and D from A.</t>
    </r>
  </si>
  <si>
    <r>
      <rPr>
        <b/>
        <sz val="12"/>
        <color indexed="8"/>
        <rFont val="Arial"/>
        <family val="2"/>
      </rPr>
      <t>Certified 2020 excess debt collections.</t>
    </r>
    <r>
      <rPr>
        <sz val="12"/>
        <color indexed="8"/>
        <rFont val="Arial"/>
        <family val="2"/>
      </rPr>
      <t xml:space="preserve"> Enter the amount certified by the collector. </t>
    </r>
    <r>
      <rPr>
        <vertAlign val="superscript"/>
        <sz val="12"/>
        <color indexed="8"/>
        <rFont val="Arial"/>
        <family val="2"/>
      </rPr>
      <t>29 Tex. Tax Code § 26.012(10) and 26.04(b)</t>
    </r>
  </si>
  <si>
    <r>
      <rPr>
        <b/>
        <sz val="12"/>
        <color indexed="8"/>
        <rFont val="Arial"/>
        <family val="2"/>
      </rPr>
      <t>Adjusted 2021 debt.</t>
    </r>
    <r>
      <rPr>
        <sz val="12"/>
        <color indexed="8"/>
        <rFont val="Arial"/>
        <family val="2"/>
      </rPr>
      <t xml:space="preserve"> Subtract Line 43 from Line 42E.</t>
    </r>
  </si>
  <si>
    <t>2021 anticipated collection rate.</t>
  </si>
  <si>
    <r>
      <rPr>
        <b/>
        <sz val="11"/>
        <color indexed="8"/>
        <rFont val="Arial"/>
        <family val="2"/>
      </rPr>
      <t xml:space="preserve">A. </t>
    </r>
    <r>
      <rPr>
        <sz val="11"/>
        <color indexed="8"/>
        <rFont val="Arial"/>
        <family val="2"/>
      </rPr>
      <t xml:space="preserve">Enter the 2021 anticipated collection rate certified by the collector. </t>
    </r>
    <r>
      <rPr>
        <vertAlign val="superscript"/>
        <sz val="11"/>
        <color indexed="8"/>
        <rFont val="Arial"/>
        <family val="2"/>
      </rPr>
      <t>30  Tex. Tax Code § 26.04(b)</t>
    </r>
  </si>
  <si>
    <r>
      <rPr>
        <b/>
        <sz val="11"/>
        <color indexed="8"/>
        <rFont val="Arial"/>
        <family val="2"/>
      </rPr>
      <t>B.</t>
    </r>
    <r>
      <rPr>
        <sz val="11"/>
        <color indexed="8"/>
        <rFont val="Arial"/>
        <family val="2"/>
      </rPr>
      <t xml:space="preserve"> Enter the 2020 actual collection rate.</t>
    </r>
  </si>
  <si>
    <r>
      <rPr>
        <b/>
        <sz val="11"/>
        <color indexed="8"/>
        <rFont val="Arial"/>
        <family val="2"/>
      </rPr>
      <t>C.</t>
    </r>
    <r>
      <rPr>
        <sz val="11"/>
        <color indexed="8"/>
        <rFont val="Arial"/>
        <family val="2"/>
      </rPr>
      <t xml:space="preserve"> Enter the 2019 actual collection rate</t>
    </r>
  </si>
  <si>
    <r>
      <rPr>
        <b/>
        <sz val="11"/>
        <color indexed="8"/>
        <rFont val="Arial"/>
        <family val="2"/>
      </rPr>
      <t>D.</t>
    </r>
    <r>
      <rPr>
        <sz val="11"/>
        <color indexed="8"/>
        <rFont val="Arial"/>
        <family val="2"/>
      </rPr>
      <t xml:space="preserve"> Enter the 2018 actual collection rate.</t>
    </r>
  </si>
  <si>
    <r>
      <rPr>
        <b/>
        <sz val="11"/>
        <color indexed="8"/>
        <rFont val="Arial"/>
        <family val="2"/>
      </rPr>
      <t>E.</t>
    </r>
    <r>
      <rPr>
        <sz val="11"/>
        <color indexed="8"/>
        <rFont val="Arial"/>
        <family val="2"/>
      </rPr>
      <t xml:space="preserve"> If the anticipated collection rate in A is lower than actual collection rates in B, C and D, enter the lowest collection rate from B, C and D. If the anticipated rate in A is higher than at least one of the rates in the prior three years, enter the rate from A. Note that the rate can be greater than 100%.</t>
    </r>
    <r>
      <rPr>
        <vertAlign val="superscript"/>
        <sz val="11"/>
        <color indexed="8"/>
        <rFont val="Arial"/>
        <family val="2"/>
      </rPr>
      <t>31 Tex. Tax Code § 26.04(h), (h-1) and (h-2)</t>
    </r>
  </si>
  <si>
    <r>
      <rPr>
        <b/>
        <sz val="12"/>
        <color indexed="8"/>
        <rFont val="Arial"/>
        <family val="2"/>
      </rPr>
      <t xml:space="preserve">2021 debt adjusted for collections. </t>
    </r>
    <r>
      <rPr>
        <sz val="12"/>
        <color indexed="8"/>
        <rFont val="Arial"/>
        <family val="2"/>
      </rPr>
      <t>Divide Line 44 by Line 45E.</t>
    </r>
  </si>
  <si>
    <r>
      <rPr>
        <b/>
        <sz val="12"/>
        <color indexed="8"/>
        <rFont val="Arial"/>
        <family val="2"/>
      </rPr>
      <t>2021 total taxable value.</t>
    </r>
    <r>
      <rPr>
        <sz val="12"/>
        <color indexed="8"/>
        <rFont val="Arial"/>
        <family val="2"/>
      </rPr>
      <t xml:space="preserve"> Enter the amount on Line 21 of the No-New-Revenue Tax Rate Worksheet</t>
    </r>
  </si>
  <si>
    <r>
      <rPr>
        <b/>
        <sz val="12"/>
        <color indexed="8"/>
        <rFont val="Arial"/>
        <family val="2"/>
      </rPr>
      <t>2021 debt rate.</t>
    </r>
    <r>
      <rPr>
        <sz val="12"/>
        <color indexed="8"/>
        <rFont val="Arial"/>
        <family val="2"/>
      </rPr>
      <t xml:space="preserve"> Divide Line 46 by Line 47 and multiply by $100.</t>
    </r>
  </si>
  <si>
    <r>
      <rPr>
        <b/>
        <sz val="12"/>
        <color indexed="8"/>
        <rFont val="Arial"/>
        <family val="2"/>
      </rPr>
      <t>2021 voter-approval tax rate.</t>
    </r>
    <r>
      <rPr>
        <sz val="12"/>
        <color indexed="8"/>
        <rFont val="Arial"/>
        <family val="2"/>
      </rPr>
      <t xml:space="preserve"> Add Lines 41 and 48.</t>
    </r>
  </si>
  <si>
    <t>D49.</t>
  </si>
  <si>
    <r>
      <rPr>
        <b/>
        <sz val="12"/>
        <color indexed="8"/>
        <rFont val="Arial"/>
        <family val="2"/>
      </rPr>
      <t>Disaster Line 49 (D49):</t>
    </r>
    <r>
      <rPr>
        <sz val="12"/>
        <color indexed="8"/>
        <rFont val="Arial"/>
        <family val="2"/>
      </rPr>
      <t xml:space="preserve"> 2021 voter-approval tax rate for taxing unit affected by disaster declaration. Complete this line if the taxing unit calculated the voter-approval tax rate in the manner provided for a special taxing unit on Line D41. Add Line D41 and 48.</t>
    </r>
  </si>
  <si>
    <r>
      <rPr>
        <b/>
        <sz val="11"/>
        <color indexed="8"/>
        <rFont val="Arial"/>
        <family val="2"/>
      </rPr>
      <t xml:space="preserve">COUNTIES ONLY. </t>
    </r>
    <r>
      <rPr>
        <sz val="11"/>
        <color indexed="8"/>
        <rFont val="Arial"/>
        <family val="2"/>
      </rPr>
      <t>Add together the voter-approval tax rates for each type of tax the county levies. The total is the 2021 county voter-approval tax rate.</t>
    </r>
  </si>
  <si>
    <t>SECTION 3: NNR Tax Rate and Voter-Approval Tax Rate Adjustments for Additional Sales Tax to Reduce Property Taxes</t>
  </si>
  <si>
    <t>Cities, counties and hospital districts may levy a sales tax specifically to reduce property taxes. Local voters by election must approve imposing or abolishing the additional sales tax. If approved, the taxing unit must reduce its effective and rollback tax rates to offset the expected sales tax revenue. This section should only be completed by a county, city or hospital district that is required to adjust its effective tax rate and/or rollback tax rate because it adopted the additional sales tax.</t>
  </si>
  <si>
    <t>Additional Sales and Use Tax Worksheet</t>
  </si>
  <si>
    <r>
      <rPr>
        <b/>
        <sz val="11"/>
        <color indexed="8"/>
        <rFont val="Arial"/>
        <family val="2"/>
      </rPr>
      <t>Taxable Sales.</t>
    </r>
    <r>
      <rPr>
        <b/>
        <sz val="11"/>
        <color indexed="8"/>
        <rFont val="Arial"/>
        <family val="2"/>
      </rPr>
      <t xml:space="preserve"> </t>
    </r>
    <r>
      <rPr>
        <sz val="11"/>
        <color indexed="8"/>
        <rFont val="Arial"/>
        <family val="2"/>
      </rPr>
      <t>For taxing units that adopted the sales tax in November 2020 or May 2021, enter the Comptroller’s estimate of taxable sales for the previous four quarters.</t>
    </r>
    <r>
      <rPr>
        <vertAlign val="superscript"/>
        <sz val="11"/>
        <color indexed="8"/>
        <rFont val="Arial"/>
        <family val="2"/>
      </rPr>
      <t xml:space="preserve"> 32 Tex. Tax Code § 26.041(d)</t>
    </r>
    <r>
      <rPr>
        <sz val="11"/>
        <color indexed="8"/>
        <rFont val="Arial"/>
        <family val="2"/>
      </rPr>
      <t xml:space="preserve"> Estimates of taxable sales may be obtained through the Comptroller’s Allocation Historical Summary webpage. Taxing units that adopted the sales tax before November 2020, skip this line.</t>
    </r>
  </si>
  <si>
    <r>
      <rPr>
        <b/>
        <sz val="12"/>
        <color indexed="8"/>
        <rFont val="Arial"/>
        <family val="2"/>
      </rPr>
      <t xml:space="preserve">Estimated sales tax revenue. </t>
    </r>
    <r>
      <rPr>
        <sz val="12"/>
        <color indexed="8"/>
        <rFont val="Arial"/>
        <family val="2"/>
      </rPr>
      <t xml:space="preserve">Counties exclude any amount that is or will be spent for economic development grants from the amount of estimated sales tax revenue. </t>
    </r>
    <r>
      <rPr>
        <vertAlign val="superscript"/>
        <sz val="12"/>
        <color indexed="8"/>
        <rFont val="Arial"/>
        <family val="2"/>
      </rPr>
      <t>33 Tex. Tax Code § 26.041(i)</t>
    </r>
    <r>
      <rPr>
        <sz val="12"/>
        <color indexed="8"/>
        <rFont val="Arial"/>
        <family val="2"/>
      </rPr>
      <t xml:space="preserve">
</t>
    </r>
    <r>
      <rPr>
        <b/>
        <sz val="12"/>
        <color indexed="8"/>
        <rFont val="Arial"/>
        <family val="2"/>
      </rPr>
      <t>Taxing units that adopted the sales tax in November 2020 or in May 2021.</t>
    </r>
    <r>
      <rPr>
        <sz val="12"/>
        <color indexed="8"/>
        <rFont val="Arial"/>
        <family val="2"/>
      </rPr>
      <t xml:space="preserve"> Multiply the amount on Line 51 by the sales tax rate (.01, .005 or .0025, as applicable) and multiply the result by .95. </t>
    </r>
    <r>
      <rPr>
        <vertAlign val="superscript"/>
        <sz val="12"/>
        <color indexed="8"/>
        <rFont val="Arial"/>
        <family val="2"/>
      </rPr>
      <t xml:space="preserve">34 Tex. Tax Code § 26.041(d) </t>
    </r>
    <r>
      <rPr>
        <sz val="12"/>
        <color indexed="8"/>
        <rFont val="Arial"/>
        <family val="2"/>
      </rPr>
      <t xml:space="preserve">                                                      </t>
    </r>
    <r>
      <rPr>
        <b/>
        <sz val="12"/>
        <color indexed="8"/>
        <rFont val="Arial"/>
        <family val="2"/>
      </rPr>
      <t xml:space="preserve"> - or -</t>
    </r>
    <r>
      <rPr>
        <sz val="12"/>
        <color indexed="8"/>
        <rFont val="Arial"/>
        <family val="2"/>
      </rPr>
      <t xml:space="preserve"> 
</t>
    </r>
    <r>
      <rPr>
        <b/>
        <sz val="12"/>
        <color indexed="8"/>
        <rFont val="Arial"/>
        <family val="2"/>
      </rPr>
      <t>Taxing units that adopted the sales tax before November 2020.</t>
    </r>
    <r>
      <rPr>
        <sz val="12"/>
        <color indexed="8"/>
        <rFont val="Arial"/>
        <family val="2"/>
      </rPr>
      <t xml:space="preserve">  Enter the sales tax revenue for the previous four quarters. Do not multiply by .95.</t>
    </r>
  </si>
  <si>
    <r>
      <rPr>
        <b/>
        <sz val="12"/>
        <color indexed="8"/>
        <rFont val="Arial"/>
        <family val="2"/>
      </rPr>
      <t>2021 total taxable value.</t>
    </r>
    <r>
      <rPr>
        <sz val="12"/>
        <color indexed="8"/>
        <rFont val="Arial"/>
        <family val="2"/>
      </rPr>
      <t xml:space="preserve"> Enter the amount from Line 21 of the No-New-Revenue Tax Rate Worksheet.</t>
    </r>
  </si>
  <si>
    <r>
      <rPr>
        <b/>
        <sz val="12"/>
        <color indexed="8"/>
        <rFont val="Arial"/>
        <family val="2"/>
      </rPr>
      <t>Sales tax adjustment rate.</t>
    </r>
    <r>
      <rPr>
        <sz val="12"/>
        <color indexed="8"/>
        <rFont val="Arial"/>
        <family val="2"/>
      </rPr>
      <t xml:space="preserve"> Divide Line 52 by Line 53 and multiply by $100.</t>
    </r>
  </si>
  <si>
    <r>
      <rPr>
        <b/>
        <sz val="12"/>
        <color indexed="8"/>
        <rFont val="Arial"/>
        <family val="2"/>
      </rPr>
      <t>2021 NNR tax rate, unadjusted for sales tax.</t>
    </r>
    <r>
      <rPr>
        <vertAlign val="superscript"/>
        <sz val="12"/>
        <color indexed="8"/>
        <rFont val="Arial"/>
        <family val="2"/>
      </rPr>
      <t>35 Tex. Tax Code § 26.04(c)</t>
    </r>
    <r>
      <rPr>
        <sz val="12"/>
        <color indexed="8"/>
        <rFont val="Arial"/>
        <family val="2"/>
      </rPr>
      <t xml:space="preserve"> Enter the rate from Line 26 or 27, as applicable, on the No-New-Revenue Tax Rate Worksheet.</t>
    </r>
  </si>
  <si>
    <r>
      <rPr>
        <b/>
        <sz val="12"/>
        <color indexed="8"/>
        <rFont val="Arial"/>
        <family val="2"/>
      </rPr>
      <t>2021 NNR tax rate, adjusted for sales tax.
Taxing units that adopted the sales tax in November 2020 or in May 2021</t>
    </r>
    <r>
      <rPr>
        <sz val="12"/>
        <color indexed="8"/>
        <rFont val="Arial"/>
        <family val="2"/>
      </rPr>
      <t>. Subtract Line 54 from Line 55. Skip to Line 57 if you adopted the additional sales tax before November 2020.</t>
    </r>
  </si>
  <si>
    <r>
      <rPr>
        <b/>
        <sz val="12"/>
        <color indexed="8"/>
        <rFont val="Arial"/>
        <family val="2"/>
      </rPr>
      <t>2021 voter-approval tax rate, unadjusted for sales tax.</t>
    </r>
    <r>
      <rPr>
        <vertAlign val="superscript"/>
        <sz val="12"/>
        <color indexed="8"/>
        <rFont val="Arial"/>
        <family val="2"/>
      </rPr>
      <t>36 Tex. Tax Code § 26.04(c)</t>
    </r>
    <r>
      <rPr>
        <sz val="12"/>
        <color indexed="8"/>
        <rFont val="Arial"/>
        <family val="2"/>
      </rPr>
      <t xml:space="preserve">  Enter the rate from Line 49,Line D49(disaster) or Line 50 (counties) as applicable, of the Voter-Approval Tax Rate Worksheet.</t>
    </r>
  </si>
  <si>
    <t>Form 50-856</t>
  </si>
  <si>
    <r>
      <rPr>
        <b/>
        <sz val="12"/>
        <color indexed="8"/>
        <rFont val="Arial"/>
        <family val="2"/>
      </rPr>
      <t>2021 voter-approval tax rate, adjusted for sales tax.</t>
    </r>
    <r>
      <rPr>
        <sz val="12"/>
        <color indexed="8"/>
        <rFont val="Arial"/>
        <family val="2"/>
      </rPr>
      <t xml:space="preserve"> Subtract Line 54 from Line 57</t>
    </r>
  </si>
  <si>
    <t>SECTION 4: Voter-Approval Rate Adjustment for Pollution Control</t>
  </si>
  <si>
    <t>A taxing unit may raise its rate for M&amp;O funds used to pay for a facility, device or method for the control of air, water or land pollution. This includes any land, structure, building, installation, excavation, machinery, equipment or device that is used, constructed, acquired or installed wholly or partly to meet or exceed pollution control requirements. The taxing unit’s expenses are those necessary to meet the requirements of a permit issued by the Texas Commission on Environmental Quality (TCEQ). The taxing unit must provide the tax assessor with a copy of the TCEQ letter of determination that states the portion of the cost of the installation for pollution control.
This section should only be completed by a taxing unit that uses M&amp;O funds to pay for a facility, device or method for the control of air, water or land pollution. This section should only be completed by a taxing unit that uses M&amp;O funds to pay for a facility, device or method for the control of air, water or land pollution.</t>
  </si>
  <si>
    <r>
      <rPr>
        <b/>
        <sz val="12"/>
        <color indexed="8"/>
        <rFont val="Arial"/>
        <family val="2"/>
      </rPr>
      <t>Certified expenses from the Texas Commission on Environmental Quality (TCEQ).</t>
    </r>
    <r>
      <rPr>
        <sz val="12"/>
        <color indexed="8"/>
        <rFont val="Arial"/>
        <family val="2"/>
      </rPr>
      <t xml:space="preserve"> Enter the amount certified in the determination letter from TCEQ. </t>
    </r>
    <r>
      <rPr>
        <vertAlign val="superscript"/>
        <sz val="12"/>
        <color indexed="8"/>
        <rFont val="Arial"/>
        <family val="2"/>
      </rPr>
      <t>37 Tex. Tax Code § 26.045(d)</t>
    </r>
    <r>
      <rPr>
        <sz val="12"/>
        <color indexed="8"/>
        <rFont val="Arial"/>
        <family val="2"/>
      </rPr>
      <t xml:space="preserve"> The taxing unit shall provide its tax assessor-collector with a copy of the letter. </t>
    </r>
    <r>
      <rPr>
        <vertAlign val="superscript"/>
        <sz val="12"/>
        <color indexed="8"/>
        <rFont val="Arial"/>
        <family val="2"/>
      </rPr>
      <t>38 Tex. Tax Code § 26.045(i)</t>
    </r>
  </si>
  <si>
    <r>
      <rPr>
        <b/>
        <sz val="12"/>
        <color indexed="8"/>
        <rFont val="Arial"/>
        <family val="2"/>
      </rPr>
      <t>2021 total taxable value.</t>
    </r>
    <r>
      <rPr>
        <sz val="12"/>
        <color indexed="8"/>
        <rFont val="Arial"/>
        <family val="2"/>
      </rPr>
      <t xml:space="preserve"> Enter the amount from Line 21 of the No-New-Revenue Tax Rate Worksheet</t>
    </r>
  </si>
  <si>
    <r>
      <rPr>
        <b/>
        <sz val="12"/>
        <color indexed="8"/>
        <rFont val="Arial"/>
        <family val="2"/>
      </rPr>
      <t>Additional rate for pollution control.</t>
    </r>
    <r>
      <rPr>
        <sz val="12"/>
        <color indexed="8"/>
        <rFont val="Arial"/>
        <family val="2"/>
      </rPr>
      <t xml:space="preserve"> Divide Line 59 by Line 60 and multiply by $100.</t>
    </r>
  </si>
  <si>
    <r>
      <rPr>
        <b/>
        <sz val="12"/>
        <color indexed="8"/>
        <rFont val="Arial"/>
        <family val="2"/>
      </rPr>
      <t>2021 voter-approval tax rate, adjusted for pollution control.</t>
    </r>
    <r>
      <rPr>
        <sz val="12"/>
        <color indexed="8"/>
        <rFont val="Arial"/>
        <family val="2"/>
      </rPr>
      <t xml:space="preserve"> Add Line 61 to one of the following lines (as applicable): Line 49, Line D49 (disaster), Line 50 (counties) or Line 58 (taxing units with the additional sales tax).</t>
    </r>
  </si>
  <si>
    <t>SECTION 5: Voter-Approval Tax Rate Adjustment for Unused Increment Rate</t>
  </si>
  <si>
    <r>
      <rPr>
        <sz val="10"/>
        <color indexed="8"/>
        <rFont val="Times New Roman"/>
        <family val="1"/>
      </rPr>
      <t xml:space="preserve">The unused increment rate is the rate equal to the difference between the adopted tax rate and voter-approval tax rate before the unused increment rate for the prior three years. </t>
    </r>
    <r>
      <rPr>
        <vertAlign val="superscript"/>
        <sz val="11"/>
        <color indexed="8"/>
        <rFont val="Arial"/>
        <family val="2"/>
      </rPr>
      <t>39 Tex. Tax Code § 26.013(a)</t>
    </r>
    <r>
      <rPr>
        <sz val="11"/>
        <color indexed="8"/>
        <rFont val="Arial"/>
        <family val="2"/>
      </rPr>
      <t xml:space="preserve"> In a year where a taxing unit adopts a rate by applying any portion of the unused increment rate, the unused increment rate for that year would be zero.
The difference between the adopted tax rate and voter-approval tax rate is considered zero in the following scenarios:
• a tax year before 2020; </t>
    </r>
    <r>
      <rPr>
        <vertAlign val="superscript"/>
        <sz val="11"/>
        <color indexed="8"/>
        <rFont val="Arial"/>
        <family val="2"/>
      </rPr>
      <t>40 Tex. Tax Code § 26.013(c)</t>
    </r>
    <r>
      <rPr>
        <sz val="11"/>
        <color indexed="8"/>
        <rFont val="Arial"/>
        <family val="2"/>
      </rPr>
      <t xml:space="preserve">
• a tax year in which the municipality is a defunding municipality, as defined by Tax Code Section 26.0501(a); </t>
    </r>
    <r>
      <rPr>
        <vertAlign val="superscript"/>
        <sz val="11"/>
        <color indexed="8"/>
        <rFont val="Arial"/>
        <family val="2"/>
      </rPr>
      <t>41 Tex. Tax Code §§ 26.0501(a) and (c)</t>
    </r>
    <r>
      <rPr>
        <sz val="11"/>
        <color indexed="8"/>
        <rFont val="Arial"/>
        <family val="2"/>
      </rPr>
      <t xml:space="preserve"> or
• after Jan. 1, 2022, a tax year in which the comptroller determines that the county implemented a budget reduction or reallocation described by Local Government Code Section 120.002(a) without the required voter approval. </t>
    </r>
    <r>
      <rPr>
        <vertAlign val="superscript"/>
        <sz val="11"/>
        <color indexed="8"/>
        <rFont val="Arial"/>
        <family val="2"/>
      </rPr>
      <t>42 Tex. Local Gov’t Code § 120.007(d), effective Jan. 1, 2022</t>
    </r>
    <r>
      <rPr>
        <sz val="11"/>
        <color indexed="8"/>
        <rFont val="Arial"/>
        <family val="2"/>
      </rPr>
      <t xml:space="preserve">
This section should only be completed by a taxing unit that does not meet the definition of a special taxing unit. </t>
    </r>
    <r>
      <rPr>
        <vertAlign val="superscript"/>
        <sz val="11"/>
        <color indexed="8"/>
        <rFont val="Arial"/>
        <family val="2"/>
      </rPr>
      <t>43 Tex. Tax Code § 26.063(a)(1)</t>
    </r>
  </si>
  <si>
    <t>Unused Increment Rate Worksheet</t>
  </si>
  <si>
    <r>
      <rPr>
        <b/>
        <sz val="12"/>
        <color indexed="8"/>
        <rFont val="Arial"/>
        <family val="2"/>
      </rPr>
      <t>2020 unused increment rate.</t>
    </r>
    <r>
      <rPr>
        <sz val="12"/>
        <color indexed="8"/>
        <rFont val="Arial"/>
        <family val="2"/>
      </rPr>
      <t xml:space="preserve"> Subtract the 2020 actual tax rate and the 2020 unused increment rate from the 2020 voter-approval tax rate. If the number is less than zero, enter zero. If the year is prior to 2021, enter zero.</t>
    </r>
  </si>
  <si>
    <r>
      <rPr>
        <b/>
        <sz val="12"/>
        <color indexed="8"/>
        <rFont val="Arial"/>
        <family val="2"/>
      </rPr>
      <t>2019 unused increment rate.</t>
    </r>
    <r>
      <rPr>
        <sz val="12"/>
        <color indexed="8"/>
        <rFont val="Arial"/>
        <family val="2"/>
      </rPr>
      <t xml:space="preserve"> Subtract the 2019 actual tax rate and the 2019 unused increment rate from the 2019 voter-approval tax rate. If the number is less than zero, enter zero. If the year is prior to 2021, enter zero.</t>
    </r>
  </si>
  <si>
    <r>
      <rPr>
        <b/>
        <sz val="12"/>
        <color indexed="8"/>
        <rFont val="Arial"/>
        <family val="2"/>
      </rPr>
      <t>2018 unused increment rate.</t>
    </r>
    <r>
      <rPr>
        <sz val="12"/>
        <color indexed="8"/>
        <rFont val="Arial"/>
        <family val="2"/>
      </rPr>
      <t xml:space="preserve"> Subtract the 2018 actual tax rate and the 2018 unused increment rate from the 2018 voter-approval tax rate. If the number is less than zero, enter zero. If the year is prior to 2021, enter zero</t>
    </r>
  </si>
  <si>
    <r>
      <rPr>
        <b/>
        <sz val="12"/>
        <color indexed="8"/>
        <rFont val="Arial"/>
        <family val="2"/>
      </rPr>
      <t>2021 unused increment rate.</t>
    </r>
    <r>
      <rPr>
        <sz val="12"/>
        <color indexed="8"/>
        <rFont val="Arial"/>
        <family val="2"/>
      </rPr>
      <t xml:space="preserve"> Add Lines 63, 64 and 65.</t>
    </r>
  </si>
  <si>
    <r>
      <rPr>
        <b/>
        <sz val="12"/>
        <color indexed="8"/>
        <rFont val="Arial"/>
        <family val="2"/>
      </rPr>
      <t>2021 voter-approval tax rate, adjusted for unused increment rate.</t>
    </r>
    <r>
      <rPr>
        <sz val="12"/>
        <color indexed="8"/>
        <rFont val="Arial"/>
        <family val="2"/>
      </rPr>
      <t xml:space="preserve"> Add Line 66 to one of the following lines (as applicable): Line 49, Line D49 (disaster), Line 50 (counties), Line 58 (taxing units with the additional sales tax) or Line 62 (taxing units with pollution control).</t>
    </r>
  </si>
  <si>
    <t>SECTION 6: De Minimis Rate</t>
  </si>
  <si>
    <r>
      <rPr>
        <sz val="10"/>
        <color indexed="8"/>
        <rFont val="Times New Roman"/>
        <family val="1"/>
      </rPr>
      <t xml:space="preserve">The de minimis rate is the rate equal to the sum of the no-new-revenue maintenance and operations rate, the rate that will raise $500,000, and the current debt rate for a taxing unit. </t>
    </r>
    <r>
      <rPr>
        <vertAlign val="superscript"/>
        <sz val="12"/>
        <color indexed="8"/>
        <rFont val="Arial"/>
        <family val="2"/>
      </rPr>
      <t>44 Tex. Tax Code § 26.012(8-a)</t>
    </r>
    <r>
      <rPr>
        <sz val="12"/>
        <color indexed="8"/>
        <rFont val="Arial"/>
        <family val="2"/>
      </rPr>
      <t xml:space="preserve">
This section should only be completed by a taxing unit that is a municipality of less than 30,000 or a taxing unit that does not meet the definition of a special taxing unit. </t>
    </r>
    <r>
      <rPr>
        <vertAlign val="superscript"/>
        <sz val="12"/>
        <color indexed="8"/>
        <rFont val="Arial"/>
        <family val="2"/>
      </rPr>
      <t>45 Tex. Tax Code § 26.063(a)(1)</t>
    </r>
  </si>
  <si>
    <t>De Minimis Rate Worksheet</t>
  </si>
  <si>
    <r>
      <rPr>
        <b/>
        <sz val="12"/>
        <color indexed="8"/>
        <rFont val="Arial"/>
        <family val="2"/>
      </rPr>
      <t>Adjusted 2021 NNR M&amp;O tax rate.</t>
    </r>
    <r>
      <rPr>
        <sz val="12"/>
        <color indexed="8"/>
        <rFont val="Arial"/>
        <family val="2"/>
      </rPr>
      <t xml:space="preserve"> Enter the rate from Line 39 of the Voter-Approval Tax Rate Worksheet</t>
    </r>
  </si>
  <si>
    <r>
      <rPr>
        <b/>
        <sz val="12"/>
        <color indexed="8"/>
        <rFont val="Arial"/>
        <family val="2"/>
      </rPr>
      <t xml:space="preserve">2021 total taxable value. </t>
    </r>
    <r>
      <rPr>
        <sz val="12"/>
        <color indexed="8"/>
        <rFont val="Arial"/>
        <family val="2"/>
      </rPr>
      <t>Enter the amount on Line 21 of the No-New-Revenue Tax Rate Worksheet</t>
    </r>
  </si>
  <si>
    <r>
      <rPr>
        <b/>
        <sz val="12"/>
        <color indexed="8"/>
        <rFont val="Arial"/>
        <family val="2"/>
      </rPr>
      <t>Rate necessary to impose $500,000 in taxes</t>
    </r>
    <r>
      <rPr>
        <sz val="12"/>
        <color indexed="8"/>
        <rFont val="Arial"/>
        <family val="2"/>
      </rPr>
      <t>. Divide $500,000 by Line 69 and multiply by $100</t>
    </r>
  </si>
  <si>
    <r>
      <rPr>
        <b/>
        <sz val="12"/>
        <color indexed="8"/>
        <rFont val="Arial"/>
        <family val="2"/>
      </rPr>
      <t>2021 debt rate.</t>
    </r>
    <r>
      <rPr>
        <sz val="12"/>
        <color indexed="8"/>
        <rFont val="Arial"/>
        <family val="2"/>
      </rPr>
      <t xml:space="preserve"> Enter the rate from Line 48 of the Voter- Approval Tax Rate Worksheet</t>
    </r>
  </si>
  <si>
    <r>
      <rPr>
        <b/>
        <sz val="12"/>
        <color indexed="8"/>
        <rFont val="Arial"/>
        <family val="2"/>
      </rPr>
      <t>De minimis rate.</t>
    </r>
    <r>
      <rPr>
        <sz val="12"/>
        <color indexed="8"/>
        <rFont val="Arial"/>
        <family val="2"/>
      </rPr>
      <t xml:space="preserve"> Add Lines 68, 70 and 71.</t>
    </r>
  </si>
  <si>
    <t>SECTION 7: Voter-Approval Tax Rate Adjustment for Emergency Revenue Rate</t>
  </si>
  <si>
    <r>
      <rPr>
        <sz val="10"/>
        <color indexed="8"/>
        <rFont val="Times New Roman"/>
        <family val="1"/>
      </rPr>
      <t>In the tax year after the end of the disaster calculation time period detailed in Tax Code Section 26.042(a), a taxing unit that calculated its voter-approval tax rate in the manner provided for a special taxing unit due to a disaster must calculate its emergency revenue rate and reduce its voter-approval tax rate for that year.</t>
    </r>
    <r>
      <rPr>
        <vertAlign val="superscript"/>
        <sz val="11"/>
        <color indexed="8"/>
        <rFont val="Arial"/>
        <family val="2"/>
      </rPr>
      <t>46 Tex. Tax Code §26.042(b)</t>
    </r>
    <r>
      <rPr>
        <sz val="11"/>
        <color indexed="8"/>
        <rFont val="Arial"/>
        <family val="2"/>
      </rPr>
      <t xml:space="preserve">
Similarly, if a taxing unit adopted a tax rate that exceeded its voter-approval tax rate, calculated normally, without holding an election to respond to a disaster, as allowed by Tax Code Section 26.042(d), in the prior year, it must also reduce its voter-approval tax rate for the current tax year. </t>
    </r>
    <r>
      <rPr>
        <vertAlign val="superscript"/>
        <sz val="11"/>
        <color indexed="8"/>
        <rFont val="Arial"/>
        <family val="2"/>
      </rPr>
      <t>47 Tex. Tax Code §26.042(f)</t>
    </r>
    <r>
      <rPr>
        <sz val="11"/>
        <color indexed="8"/>
        <rFont val="Arial"/>
        <family val="2"/>
      </rPr>
      <t xml:space="preserve">
</t>
    </r>
    <r>
      <rPr>
        <b/>
        <sz val="11"/>
        <color indexed="8"/>
        <rFont val="Arial"/>
        <family val="2"/>
      </rPr>
      <t>NOTE: This section will not apply to any taxing units in 2021.</t>
    </r>
    <r>
      <rPr>
        <sz val="11"/>
        <color indexed="8"/>
        <rFont val="Arial"/>
        <family val="2"/>
      </rPr>
      <t xml:space="preserve"> It is added to implement Senate Bill 1438 (87th Regular Session) and does not apply to a taxing unit that calculated its voter-approval tax rate in the manner provided for a special taxing unit due to a declared disaster in 2020, as provided for in the recently repealed Tax Code Sections 26.04(c-1) and 26.041(c-1).
In future tax years, this section will apply to a taxing unit other than a special taxing unit that:
• directed the designated officer or employee to calculate the voter-approval tax rate of the taxing unit in the manner provided for a special taxing unit in the prior year; and
• the current year is the first tax year in which the total taxable value of property taxable by the taxing unit as shown on the appraisal roll for the taxing unit submitted by the assessor for the taxing unit to the governing body exceeds the total taxable value of property taxable by the taxing unit on January 1 of the tax year in which the disaster occurred or the disaster occurred four years ago.                                        In future tax years, this section will also apply to a taxing unit in a disaster area that adopted a tax rate greater than its voter-approval tax rate without holding an election in the prior year.
Note: This section does not apply if a taxing unit is continuing to calculate its voter-approval tax rate in the manner provided for a special taxing unit because it is still within the disaster calculation time period detailed in Tax Code Section 26.042(a) because it has not met the conditions in Tax Code Section 26.042(a)(1) or (2).</t>
    </r>
  </si>
  <si>
    <t>Emergency Revenue Rate Worksheet</t>
  </si>
  <si>
    <r>
      <rPr>
        <b/>
        <sz val="11"/>
        <color indexed="8"/>
        <rFont val="Arial"/>
        <family val="2"/>
      </rPr>
      <t>2020 adopted tax rate.</t>
    </r>
    <r>
      <rPr>
        <sz val="11"/>
        <color indexed="8"/>
        <rFont val="Arial"/>
        <family val="2"/>
      </rPr>
      <t xml:space="preserve"> Enter the rate in Line 4 of the No-New-Revenue Tax Rate Worksheet.</t>
    </r>
  </si>
  <si>
    <r>
      <rPr>
        <b/>
        <sz val="11"/>
        <color indexed="8"/>
        <rFont val="Arial"/>
        <family val="2"/>
      </rPr>
      <t>Adjusted 2020 voter-approval tax rate.</t>
    </r>
    <r>
      <rPr>
        <sz val="11"/>
        <color indexed="8"/>
        <rFont val="Arial"/>
        <family val="2"/>
      </rPr>
      <t xml:space="preserve"> Use the taxing unit’s Tax Rate Calculation Worksheets from the prior year(s) to complete this line.                                                                                                                If a disaster occurred in 2020 and the taxing unit calculated its 2020 voter-approval tax rate using a multiplier of 1.08 on Disaster Line 41 (D41) of the 2020 worksheet due to a disaster, enter the 2020 voter-approval tax rate as calculated using a multiplier of 1.035 from Line 49.
</t>
    </r>
    <r>
      <rPr>
        <b/>
        <sz val="11"/>
        <color indexed="8"/>
        <rFont val="Arial"/>
        <family val="2"/>
      </rPr>
      <t>- or -</t>
    </r>
    <r>
      <rPr>
        <sz val="11"/>
        <color indexed="8"/>
        <rFont val="Arial"/>
        <family val="2"/>
      </rPr>
      <t xml:space="preserve">
If a disaster occurred prior to 2020 for which the taxing unit continued to calculate its voter-approval tax rate using a multiplier of 1.08 on Disaster Line 41 (D41) in 2020, complete the separate Adjusted Voter-Approval Tax Rate for Taxing Units in Disaster Area Calculation Worksheet to recalculate the voter-approval tax rate the taxing unit would have calculated in 2020 if it had generated revenue based on an adopted tax rate using a multiplier of 1.035 in the year(s) following the disaster. 48 Enter the final adjusted 2020 voter-approval tax rate from the worksheet.
</t>
    </r>
    <r>
      <rPr>
        <b/>
        <sz val="11"/>
        <color indexed="8"/>
        <rFont val="Arial"/>
        <family val="2"/>
      </rPr>
      <t>- or -</t>
    </r>
    <r>
      <rPr>
        <sz val="11"/>
        <color indexed="8"/>
        <rFont val="Arial"/>
        <family val="2"/>
      </rPr>
      <t xml:space="preserve">
If the taxing unit adopted a tax rate above the 2020 voter-approval tax rate without calculating a disaster tax rate or holding an election due to a disaster, no recalculation is necessary. Enter the voter-approval tax rate from the prior year’s worksheet.</t>
    </r>
  </si>
  <si>
    <r>
      <rPr>
        <b/>
        <sz val="11"/>
        <color indexed="8"/>
        <rFont val="Arial"/>
        <family val="2"/>
      </rPr>
      <t>Increase in 2020 tax rate due to disaster.</t>
    </r>
    <r>
      <rPr>
        <sz val="11"/>
        <color indexed="8"/>
        <rFont val="Arial"/>
        <family val="2"/>
      </rPr>
      <t xml:space="preserve"> Subtract Line 74 from Line 73.</t>
    </r>
  </si>
  <si>
    <r>
      <rPr>
        <b/>
        <sz val="11"/>
        <color indexed="8"/>
        <rFont val="Arial"/>
        <family val="2"/>
      </rPr>
      <t>Adjusted 2020 taxable value.</t>
    </r>
    <r>
      <rPr>
        <sz val="11"/>
        <color indexed="8"/>
        <rFont val="Arial"/>
        <family val="2"/>
      </rPr>
      <t xml:space="preserve"> Enter the amount in Line 14 of the No-New-Revenue Tax Rate Worksheet.</t>
    </r>
  </si>
  <si>
    <r>
      <rPr>
        <b/>
        <sz val="11"/>
        <color indexed="8"/>
        <rFont val="Arial"/>
        <family val="2"/>
      </rPr>
      <t>Emergency revenue.</t>
    </r>
    <r>
      <rPr>
        <sz val="11"/>
        <color indexed="8"/>
        <rFont val="Arial"/>
        <family val="2"/>
      </rPr>
      <t xml:space="preserve"> Multiply Line 75 by Line 76 and divide by $100.</t>
    </r>
  </si>
  <si>
    <r>
      <rPr>
        <b/>
        <sz val="11"/>
        <color indexed="8"/>
        <rFont val="Arial"/>
        <family val="2"/>
      </rPr>
      <t>Adjusted 2021 taxable value.</t>
    </r>
    <r>
      <rPr>
        <sz val="11"/>
        <color indexed="8"/>
        <rFont val="Arial"/>
        <family val="2"/>
      </rPr>
      <t xml:space="preserve"> Enter the amount in Line 25 of the No-New-Revenue Tax Rate Worksheet.</t>
    </r>
  </si>
  <si>
    <r>
      <rPr>
        <b/>
        <sz val="11"/>
        <color indexed="8"/>
        <rFont val="Arial"/>
        <family val="2"/>
      </rPr>
      <t xml:space="preserve">Emergency revenue rate. </t>
    </r>
    <r>
      <rPr>
        <sz val="11"/>
        <color indexed="8"/>
        <rFont val="Arial"/>
        <family val="2"/>
      </rPr>
      <t xml:space="preserve">Divide Line 77 by Line 78 and multiply by $100. </t>
    </r>
    <r>
      <rPr>
        <vertAlign val="superscript"/>
        <sz val="11"/>
        <color indexed="8"/>
        <rFont val="Arial"/>
        <family val="2"/>
      </rPr>
      <t>49 Tex. Tax Code §26.042(b)</t>
    </r>
  </si>
  <si>
    <r>
      <rPr>
        <b/>
        <sz val="11"/>
        <color indexed="8"/>
        <rFont val="Arial"/>
        <family val="2"/>
      </rPr>
      <t>2021 voter-approval tax rate, adjusted for emergency revenue.</t>
    </r>
    <r>
      <rPr>
        <sz val="11"/>
        <color indexed="8"/>
        <rFont val="Arial"/>
        <family val="2"/>
      </rPr>
      <t xml:space="preserve"> Subtract Line 79 from one of the following lines (as applicable): Line 49, Line D49 (disaster), Line 50 (counties), Line 58 (taxing units with the additional sales tax), Line 62 (taxing units with pollution control) or Line 67 (taxing units with the unused increment rate).</t>
    </r>
  </si>
  <si>
    <t>SECTION 8: Total Tax Rate</t>
  </si>
  <si>
    <r>
      <rPr>
        <b/>
        <sz val="12"/>
        <color indexed="8"/>
        <rFont val="Arial"/>
        <family val="2"/>
      </rPr>
      <t>No-new-revenue tax rate.</t>
    </r>
    <r>
      <rPr>
        <sz val="12"/>
        <color indexed="8"/>
        <rFont val="Arial"/>
        <family val="2"/>
      </rPr>
      <t xml:space="preserve"> As applicable, enter the 2021 NNR tax rate from: Line 26, Line 27 (counties), or Line 56 (adjusted for sales tax). </t>
    </r>
  </si>
  <si>
    <r>
      <rPr>
        <b/>
        <sz val="12"/>
        <color indexed="8"/>
        <rFont val="Arial"/>
        <family val="2"/>
      </rPr>
      <t>Voter-approval tax rate</t>
    </r>
    <r>
      <rPr>
        <sz val="12"/>
        <color indexed="8"/>
        <rFont val="Arial"/>
        <family val="2"/>
      </rPr>
      <t xml:space="preserve"> As applicable, enter the 2021 voter-approval tax rate from: Line 49, Line D49 (disaster), Line 50 (counties), Line 58 (adjusted for sales tax), Line 62 (adjusted for pollution control), Line 67 (adjusted for unused increment), or Line 80 (adjusted for emergency revenue).</t>
    </r>
  </si>
  <si>
    <r>
      <rPr>
        <b/>
        <sz val="12"/>
        <color indexed="8"/>
        <rFont val="Arial"/>
        <family val="2"/>
      </rPr>
      <t>De minimis rate.</t>
    </r>
    <r>
      <rPr>
        <sz val="12"/>
        <color indexed="8"/>
        <rFont val="Arial"/>
        <family val="2"/>
      </rPr>
      <t xml:space="preserve"> If applicable, enter the 2021 de minimis rate from Line 72.</t>
    </r>
  </si>
  <si>
    <t>SECTION 9: Taxing Unit Representative Name and Signature</t>
  </si>
  <si>
    <r>
      <rPr>
        <sz val="10"/>
        <color indexed="8"/>
        <rFont val="Times New Roman"/>
        <family val="1"/>
      </rPr>
      <t>Enter the name of the person preparing the tax rate as authorized by the governing body of the taxing unit. By signing below, you certify that you are the designated officer or employee of the taxing unit and have accurately calculated the tax rates using values that are the same as the values shown in the taxing unit’s certified appraisal roll or certified estimate of taxable value, in accordance with requirements in Tax Code.</t>
    </r>
    <r>
      <rPr>
        <vertAlign val="superscript"/>
        <sz val="12"/>
        <color indexed="8"/>
        <rFont val="Arial"/>
        <family val="2"/>
      </rPr>
      <t xml:space="preserve"> 50 Tex. Tax Code §§ 26.04(c-2) and (d-2)</t>
    </r>
  </si>
  <si>
    <t>Printed Name of Taxing Unit Representative</t>
  </si>
  <si>
    <t>Tax Unit Representative</t>
  </si>
  <si>
    <t>For additional copies, visit: comptroller.texas.gov/taxes/property-tax</t>
  </si>
  <si>
    <t>50-856      07-21/8</t>
  </si>
  <si>
    <r>
      <rPr>
        <sz val="10"/>
        <color indexed="8"/>
        <rFont val="Times New Roman"/>
        <family val="1"/>
      </rPr>
      <t xml:space="preserve">Form </t>
    </r>
    <r>
      <rPr>
        <b/>
        <sz val="11"/>
        <color indexed="9"/>
        <rFont val="Times New Roman"/>
        <family val="1"/>
      </rPr>
      <t>50-858</t>
    </r>
  </si>
  <si>
    <t>2021 Water District Voter-Approval Tax Rate Worksheet                            for Low Tax Rate and Developing Districts</t>
  </si>
  <si>
    <t>Water District's Address, City, State, Zip Code</t>
  </si>
  <si>
    <t>Water District's Website Address</t>
  </si>
  <si>
    <r>
      <rPr>
        <b/>
        <sz val="10"/>
        <rFont val="Arial"/>
        <family val="2"/>
      </rPr>
      <t>GENERAL INFORMATION:</t>
    </r>
    <r>
      <rPr>
        <sz val="10"/>
        <rFont val="Arial"/>
        <family val="2"/>
      </rPr>
      <t xml:space="preserve"> The Comptroller’s office provides this worksheet to assist water districts in determining their voter-approval tax rate. The information provided in this worksheet is offered as technical assistance and not legal advice. Water districts should consult legal counsel for interpretations of law regarding tax rate preparation and adoption.
Indicate type of water district:</t>
    </r>
  </si>
  <si>
    <t>SECTION 1: Voter-Approval Tax Rate</t>
  </si>
  <si>
    <t>The voter-approval rate for low tax rate and developing water districts is the current year’s debt service and contract tax rates plus the maintenance and operation (M&amp;O) rate that would impose no more than 1.08 times the amount of M&amp;O tax imposed by the water district in the preceding year on the average appraised value of a residence homestead in the water district. The average appraised value disregards any homestead exemption available only to people with disabilities or those age 65 or older.
The calculation process starts after the chief appraiser delivers to the taxing unit the certified appraisal roll or certified estimate of value and the estimated values of properties under protest. The designated officer or employee shall certify that the officer or employee has accurately calculated the tax rates and used values shown for the certified appraisal roll or certified estimate. The officer or employee submits the rates to the governing body by Aug. 7 or as soon thereafter as practicable.
If any part of a developed water district is located in an area declared a disaster area during the current tax year by the governor or by the president, the board of the district may calculate the voter-approval tax rate in the manner provided in Water Code Section 49.23601(a) and determine whether an election is required to approve the adopted tax rate in the manner provided in Water Code Section 49.23601(c). In such cases, the developed water district may use this form to calculate its voter-approval tax rate.</t>
  </si>
  <si>
    <t>Worksheet</t>
  </si>
  <si>
    <r>
      <rPr>
        <b/>
        <sz val="12"/>
        <rFont val="Arial"/>
        <family val="2"/>
      </rPr>
      <t>2020 average appraised value of residence homestead.</t>
    </r>
    <r>
      <rPr>
        <sz val="12"/>
        <rFont val="Arial"/>
        <family val="2"/>
      </rPr>
      <t xml:space="preserve"> </t>
    </r>
    <r>
      <rPr>
        <vertAlign val="superscript"/>
        <sz val="12"/>
        <rFont val="Arial"/>
        <family val="2"/>
      </rPr>
      <t>1 Tex. Water Code § 49.236(a)(2)(C)</t>
    </r>
  </si>
  <si>
    <r>
      <rPr>
        <sz val="10"/>
        <color indexed="8"/>
        <rFont val="Times New Roman"/>
        <family val="1"/>
      </rPr>
      <t xml:space="preserve">2020 general exemptions available for the average homestead. </t>
    </r>
    <r>
      <rPr>
        <sz val="12"/>
        <color indexed="8"/>
        <rFont val="Arial"/>
        <family val="2"/>
      </rPr>
      <t>Excluding age 65 or older or disabled persons exemptions.</t>
    </r>
    <r>
      <rPr>
        <b/>
        <sz val="12"/>
        <color indexed="8"/>
        <rFont val="Arial"/>
        <family val="2"/>
      </rPr>
      <t xml:space="preserve"> </t>
    </r>
    <r>
      <rPr>
        <b/>
        <vertAlign val="superscript"/>
        <sz val="12"/>
        <color indexed="8"/>
        <rFont val="Arial"/>
        <family val="2"/>
      </rPr>
      <t>2 Tex. Water Code § 49.236(a)(2)(D)</t>
    </r>
  </si>
  <si>
    <t>2020 average taxable value of residence homestead. Line 1 minus Line 2.</t>
  </si>
  <si>
    <t>2020 adopted M&amp;O tax rate</t>
  </si>
  <si>
    <r>
      <rPr>
        <b/>
        <sz val="12"/>
        <color indexed="8"/>
        <rFont val="Arial"/>
        <family val="2"/>
      </rPr>
      <t>2020 M&amp;O tax on average residence homestead.</t>
    </r>
    <r>
      <rPr>
        <sz val="12"/>
        <color indexed="8"/>
        <rFont val="Arial"/>
        <family val="2"/>
      </rPr>
      <t xml:space="preserve"> Multiply Line 3 by Line 4, divide by $100
</t>
    </r>
  </si>
  <si>
    <r>
      <rPr>
        <b/>
        <sz val="12"/>
        <color indexed="8"/>
        <rFont val="Arial"/>
        <family val="2"/>
      </rPr>
      <t>Highest M&amp;O tax on average residence homestead with increase</t>
    </r>
    <r>
      <rPr>
        <sz val="12"/>
        <color indexed="8"/>
        <rFont val="Arial"/>
        <family val="2"/>
      </rPr>
      <t xml:space="preserve"> (Multiply Line 5 by 1.08). </t>
    </r>
    <r>
      <rPr>
        <vertAlign val="superscript"/>
        <sz val="12"/>
        <color indexed="8"/>
        <rFont val="Arial"/>
        <family val="2"/>
      </rPr>
      <t>3 Tex. Water Code §§ 49.23601(a)(3) and 49.23603(a)(3)</t>
    </r>
  </si>
  <si>
    <t>2021 average appraised value of residence homestead.</t>
  </si>
  <si>
    <r>
      <rPr>
        <sz val="10"/>
        <color indexed="8"/>
        <rFont val="Times New Roman"/>
        <family val="1"/>
      </rPr>
      <t xml:space="preserve">2021 general exemptions available for the average homestead. </t>
    </r>
    <r>
      <rPr>
        <sz val="12"/>
        <color indexed="8"/>
        <rFont val="Arial"/>
        <family val="2"/>
      </rPr>
      <t>Excluding age 65 or older or disabled persons exemptions.</t>
    </r>
    <r>
      <rPr>
        <b/>
        <sz val="12"/>
        <color indexed="8"/>
        <rFont val="Arial"/>
        <family val="2"/>
      </rPr>
      <t xml:space="preserve"> </t>
    </r>
    <r>
      <rPr>
        <b/>
        <vertAlign val="superscript"/>
        <sz val="12"/>
        <color indexed="8"/>
        <rFont val="Arial"/>
        <family val="2"/>
      </rPr>
      <t>4 Tex. Water Code § 49.236(a)(2)€</t>
    </r>
  </si>
  <si>
    <t>2021 average taxable value of residence homestead. Line 7 minus Line 8.</t>
  </si>
  <si>
    <r>
      <rPr>
        <sz val="10"/>
        <color indexed="8"/>
        <rFont val="Times New Roman"/>
        <family val="1"/>
      </rPr>
      <t xml:space="preserve">Highest 2021 M&amp;O tax rate. </t>
    </r>
    <r>
      <rPr>
        <sz val="12"/>
        <color indexed="8"/>
        <rFont val="Arial"/>
        <family val="2"/>
      </rPr>
      <t>Line 6 divided by Line 9, multiply by $100.</t>
    </r>
    <r>
      <rPr>
        <vertAlign val="superscript"/>
        <sz val="12"/>
        <color indexed="8"/>
        <rFont val="Arial"/>
        <family val="2"/>
      </rPr>
      <t xml:space="preserve"> 5 Tex. Water Code §§ 49.23601(a)(3) and 49.23603(a)(3)</t>
    </r>
    <r>
      <rPr>
        <b/>
        <sz val="12"/>
        <color indexed="8"/>
        <rFont val="Arial"/>
        <family val="2"/>
      </rPr>
      <t xml:space="preserve">
</t>
    </r>
  </si>
  <si>
    <t>2021 debt tax rate.</t>
  </si>
  <si>
    <t>2021 contract tax rate</t>
  </si>
  <si>
    <r>
      <rPr>
        <sz val="10"/>
        <color indexed="8"/>
        <rFont val="Times New Roman"/>
        <family val="1"/>
      </rPr>
      <t xml:space="preserve">2021 voter-approval tax rate. </t>
    </r>
    <r>
      <rPr>
        <sz val="12"/>
        <color indexed="8"/>
        <rFont val="Arial"/>
        <family val="2"/>
      </rPr>
      <t>Add lines 10, 11 and 12.</t>
    </r>
  </si>
  <si>
    <t>SECTION 2: Election Tax Rate</t>
  </si>
  <si>
    <r>
      <rPr>
        <sz val="10"/>
        <color indexed="8"/>
        <rFont val="Times New Roman"/>
        <family val="1"/>
      </rPr>
      <t>For a low tax rate water district, the election tax rate is the highest total tax rate the district may adopt without holding an automatic election to approve the adopted tax rate.
For a developing water district, the election tax rate is the highest total tax rate the district may adopt before qualified voters of the district may petition for an election to lower the adopted tax rate.
If any part of a developed water district is located in an area declared a disaster area during the current tax year by the governor or by the president, the board of the district may calculate the election tax rate as the highest tax rate the district may adopt without holding an automatic election to approve the adopted tax rate.
In these cases, the election tax rate is the rate that would impose 1.08 times the amount of tax imposed by the district in the preceding year on the average appraised value of a residence homestead in the water district. The average appraised value disregards any homestead exemption available only to people with disabilities or those age 65 or older.</t>
    </r>
    <r>
      <rPr>
        <vertAlign val="superscript"/>
        <sz val="10"/>
        <color indexed="8"/>
        <rFont val="Arial"/>
        <family val="2"/>
      </rPr>
      <t xml:space="preserve"> </t>
    </r>
  </si>
  <si>
    <r>
      <rPr>
        <sz val="10"/>
        <color indexed="8"/>
        <rFont val="Times New Roman"/>
        <family val="1"/>
      </rPr>
      <t xml:space="preserve">2020 average taxable value of residence homestead. </t>
    </r>
    <r>
      <rPr>
        <sz val="12"/>
        <color indexed="8"/>
        <rFont val="Arial"/>
        <family val="2"/>
      </rPr>
      <t>Enter the amount from Line 3.</t>
    </r>
  </si>
  <si>
    <t>2020 adopted total tax rate.</t>
  </si>
  <si>
    <r>
      <rPr>
        <sz val="10"/>
        <color indexed="8"/>
        <rFont val="Times New Roman"/>
        <family val="1"/>
      </rPr>
      <t xml:space="preserve">2020 total tax on average residence homestead. </t>
    </r>
    <r>
      <rPr>
        <sz val="12"/>
        <color indexed="8"/>
        <rFont val="Arial"/>
        <family val="2"/>
      </rPr>
      <t>Multiply Line 14 by Line 15</t>
    </r>
  </si>
  <si>
    <r>
      <rPr>
        <sz val="10"/>
        <color indexed="8"/>
        <rFont val="Times New Roman"/>
        <family val="1"/>
      </rPr>
      <t xml:space="preserve">2021 highest amount of taxes per average residence homestead. </t>
    </r>
    <r>
      <rPr>
        <sz val="12"/>
        <color indexed="8"/>
        <rFont val="Arial"/>
        <family val="2"/>
      </rPr>
      <t>Multiply Line 16 by 1.08.</t>
    </r>
  </si>
  <si>
    <r>
      <rPr>
        <sz val="10"/>
        <color indexed="8"/>
        <rFont val="Times New Roman"/>
        <family val="1"/>
      </rPr>
      <t xml:space="preserve">2021 tax election tax rate. </t>
    </r>
    <r>
      <rPr>
        <sz val="12"/>
        <color indexed="8"/>
        <rFont val="Arial"/>
        <family val="2"/>
      </rPr>
      <t>Divide Line 17 by Line 9 and multiply by $100</t>
    </r>
  </si>
  <si>
    <t>SECTION 3: Taxing Unit Representative Name and Signature</t>
  </si>
  <si>
    <r>
      <rPr>
        <sz val="10"/>
        <color indexed="8"/>
        <rFont val="Times New Roman"/>
        <family val="1"/>
      </rPr>
      <t xml:space="preserve">Enter the name of the person preparing the voter-approval tax rate as authorized by the governing body of the water district. By signing below, you certify that you are the designated officer or employee of the taxing unit and have calculated the tax rates in accordance with requirements in Water Code. </t>
    </r>
    <r>
      <rPr>
        <vertAlign val="superscript"/>
        <sz val="12"/>
        <color indexed="8"/>
        <rFont val="Arial"/>
        <family val="2"/>
      </rPr>
      <t>6 Tex. Water Code §§ 49.23601, 49.23602(d), and 49.23603</t>
    </r>
  </si>
  <si>
    <t>Printed Name of Water District Representative</t>
  </si>
  <si>
    <t>Water District Representative</t>
  </si>
  <si>
    <t>50-858      05-21/6</t>
  </si>
  <si>
    <t>Page  2</t>
  </si>
  <si>
    <t xml:space="preserve">50-858• 03-18/2
</t>
  </si>
  <si>
    <r>
      <rPr>
        <sz val="10"/>
        <color indexed="8"/>
        <rFont val="Times New Roman"/>
        <family val="1"/>
      </rPr>
      <t xml:space="preserve">Form </t>
    </r>
    <r>
      <rPr>
        <b/>
        <sz val="11"/>
        <color indexed="9"/>
        <rFont val="Times New Roman"/>
        <family val="1"/>
      </rPr>
      <t>50-860</t>
    </r>
  </si>
  <si>
    <t xml:space="preserve">2021 Developed Water District Voter-Approval  Tax Rate Worksheet                            </t>
  </si>
  <si>
    <r>
      <rPr>
        <sz val="10"/>
        <color indexed="8"/>
        <rFont val="Times New Roman"/>
        <family val="1"/>
      </rPr>
      <t>GENERAL INFORMATION:</t>
    </r>
    <r>
      <rPr>
        <sz val="10"/>
        <rFont val="Arial"/>
        <family val="2"/>
      </rPr>
      <t xml:space="preserve"> The Comptroller’s office provides this worksheet to assist water districts in determining their voter-approval tax rate. The information provided in this worksheet is offered as technical assistance and not legal advice. Water districts should consult legal counsel for interpretations of law regarding tax rate preparation and adoption</t>
    </r>
  </si>
  <si>
    <t>The voter-approval rate for developed water districts is the current year’s debt service, contract and unused increment tax rates plus the maintenance and operation (M&amp;O) rate that would impose no more than 1.035 times the amount of M&amp;O tax imposed by the water district in the preceding year on the average appraised value of a residence homestead in the water district. The average appraised value disregards any homestead exemption available only to people with disabilities or those age 65 or older.
The calculation process starts after the chief appraiser delivers to the taxing unit the certified appraisal roll or certified estimate of value and the estimated values of properties under protest. The designated officer or employee shall certify that the officer or employee has accurately calculated the tax rates and used values shown for the certified appraisal roll or certified estimate. The officer or employee submits the rates to the governing body by Aug. 7 or as soon thereafter as practicable.
If any part of the developed water district is located in an area declared a disaster area during the current tax year by the governor or by the president, the board of the district may calculate the voter-approval tax rate in the manner provided in Water Code Section 49.23601(a) and determine whether an election is required to approve the adopted tax rate in the manner provided in Water Code Section 49.23601(c). In such cases, the developed water district may use Comptroller Form 50-858 Water District Voter-Approval Tax Rate Worksheet for Low Tax Rate and Developing Districts to calculate its voter-approval tax rate.</t>
  </si>
  <si>
    <r>
      <rPr>
        <sz val="10"/>
        <color indexed="8"/>
        <rFont val="Times New Roman"/>
        <family val="1"/>
      </rPr>
      <t>2020 general exemptions available for the average homestead.</t>
    </r>
    <r>
      <rPr>
        <sz val="12"/>
        <color indexed="8"/>
        <rFont val="Arial"/>
        <family val="2"/>
      </rPr>
      <t xml:space="preserve"> Excluding age 65 or older or disabled persons exemptions. </t>
    </r>
    <r>
      <rPr>
        <vertAlign val="superscript"/>
        <sz val="12"/>
        <color indexed="8"/>
        <rFont val="Arial"/>
        <family val="2"/>
      </rPr>
      <t>2 Tex. Water Code § 49.236(a)(2)(D)</t>
    </r>
  </si>
  <si>
    <r>
      <rPr>
        <sz val="10"/>
        <color indexed="8"/>
        <rFont val="Times New Roman"/>
        <family val="1"/>
      </rPr>
      <t xml:space="preserve">2020 average taxable value of residence homestead. </t>
    </r>
    <r>
      <rPr>
        <sz val="12"/>
        <color indexed="8"/>
        <rFont val="Arial"/>
        <family val="2"/>
      </rPr>
      <t>Line 1 minus Line 2.</t>
    </r>
  </si>
  <si>
    <r>
      <rPr>
        <b/>
        <sz val="12"/>
        <color indexed="8"/>
        <rFont val="Arial"/>
        <family val="2"/>
      </rPr>
      <t>Highest M&amp;O tax on average residence homestead with increase</t>
    </r>
    <r>
      <rPr>
        <sz val="12"/>
        <color indexed="8"/>
        <rFont val="Arial"/>
        <family val="2"/>
      </rPr>
      <t xml:space="preserve"> (Multiply Line 5 by 1.035). </t>
    </r>
    <r>
      <rPr>
        <vertAlign val="superscript"/>
        <sz val="12"/>
        <color indexed="8"/>
        <rFont val="Arial"/>
        <family val="2"/>
      </rPr>
      <t>3 Tex. Water Code §§ 49.23601(a)(3) and 49.23603(a)(3)</t>
    </r>
  </si>
  <si>
    <r>
      <rPr>
        <sz val="10"/>
        <color indexed="8"/>
        <rFont val="Times New Roman"/>
        <family val="1"/>
      </rPr>
      <t>2021 general exemptions available for the average homestead.</t>
    </r>
    <r>
      <rPr>
        <sz val="12"/>
        <color indexed="8"/>
        <rFont val="Arial"/>
        <family val="2"/>
      </rPr>
      <t xml:space="preserve"> Excluding age 65 or older or disabled persons exemptions. </t>
    </r>
    <r>
      <rPr>
        <vertAlign val="superscript"/>
        <sz val="12"/>
        <color indexed="8"/>
        <rFont val="Arial"/>
        <family val="2"/>
      </rPr>
      <t>4 Tex. Water Code § 49.236(a)(2)€</t>
    </r>
  </si>
  <si>
    <r>
      <rPr>
        <sz val="10"/>
        <color indexed="8"/>
        <rFont val="Times New Roman"/>
        <family val="1"/>
      </rPr>
      <t>2021 average taxable value of residence homestead.</t>
    </r>
    <r>
      <rPr>
        <sz val="12"/>
        <color indexed="8"/>
        <rFont val="Arial"/>
        <family val="2"/>
      </rPr>
      <t xml:space="preserve"> Line 7 minus Line 8.</t>
    </r>
  </si>
  <si>
    <r>
      <rPr>
        <sz val="10"/>
        <color indexed="8"/>
        <rFont val="Times New Roman"/>
        <family val="1"/>
      </rPr>
      <t xml:space="preserve">Highest 2021 M&amp;O tax rate. </t>
    </r>
    <r>
      <rPr>
        <sz val="12"/>
        <color indexed="8"/>
        <rFont val="Arial"/>
        <family val="2"/>
      </rPr>
      <t xml:space="preserve">Line 6 divided by Line 9, multiply by $100. </t>
    </r>
    <r>
      <rPr>
        <vertAlign val="superscript"/>
        <sz val="12"/>
        <color indexed="8"/>
        <rFont val="Arial"/>
        <family val="2"/>
      </rPr>
      <t>5 Tex. Water Code §§ 49.23601(a)(3) and 49.23603(a)(3)</t>
    </r>
    <r>
      <rPr>
        <b/>
        <sz val="12"/>
        <color indexed="8"/>
        <rFont val="Arial"/>
        <family val="2"/>
      </rPr>
      <t xml:space="preserve">
</t>
    </r>
  </si>
  <si>
    <r>
      <rPr>
        <b/>
        <sz val="12"/>
        <color indexed="8"/>
        <rFont val="Arial"/>
        <family val="2"/>
      </rPr>
      <t>2020 unused increment rate.</t>
    </r>
    <r>
      <rPr>
        <sz val="12"/>
        <color indexed="8"/>
        <rFont val="Arial"/>
        <family val="2"/>
      </rPr>
      <t xml:space="preserve"> Subtract the 2020 actual tax rate and the 2020 unused increment rate from the 2020 voter-approval tax rate. If the number is less than zero, enter zero. If the year is prior to 2021, enter zero.</t>
    </r>
  </si>
  <si>
    <r>
      <rPr>
        <b/>
        <sz val="12"/>
        <color indexed="8"/>
        <rFont val="Arial"/>
        <family val="2"/>
      </rPr>
      <t>2019 unused increment rate.</t>
    </r>
    <r>
      <rPr>
        <sz val="12"/>
        <color indexed="8"/>
        <rFont val="Arial"/>
        <family val="2"/>
      </rPr>
      <t xml:space="preserve"> Subtract the 2019 actual tax rate and the 2019 unused increment rate from the 2019 voter-approval tax rate. If the number is less than zero, enter zero. If the year is prior to 2021, enter zero.</t>
    </r>
  </si>
  <si>
    <r>
      <rPr>
        <b/>
        <sz val="12"/>
        <color indexed="8"/>
        <rFont val="Arial"/>
        <family val="2"/>
      </rPr>
      <t>2018 unused increment rate.</t>
    </r>
    <r>
      <rPr>
        <sz val="12"/>
        <color indexed="8"/>
        <rFont val="Arial"/>
        <family val="2"/>
      </rPr>
      <t xml:space="preserve"> Subtract the 2018 actual tax rate and the 2018 unused increment rate from the 2018 voter-approval tax rate. If the number is less than zero, enter zero. If the year is prior to 2021, enter zero</t>
    </r>
  </si>
  <si>
    <r>
      <rPr>
        <b/>
        <sz val="12"/>
        <color indexed="8"/>
        <rFont val="Arial"/>
        <family val="2"/>
      </rPr>
      <t>2021 total unused increment rate.</t>
    </r>
    <r>
      <rPr>
        <vertAlign val="superscript"/>
        <sz val="12"/>
        <color indexed="8"/>
        <rFont val="Arial"/>
        <family val="2"/>
      </rPr>
      <t xml:space="preserve"> 6 Tex. Tax Code § 26.013 Add Lines 13, 14 and 15</t>
    </r>
  </si>
  <si>
    <r>
      <rPr>
        <b/>
        <sz val="12"/>
        <color indexed="8"/>
        <rFont val="Arial"/>
        <family val="2"/>
      </rPr>
      <t>2021 voter-approval tax rate.</t>
    </r>
    <r>
      <rPr>
        <sz val="12"/>
        <color indexed="8"/>
        <rFont val="Arial"/>
        <family val="2"/>
      </rPr>
      <t xml:space="preserve"> Add lines 10, 11, 12 and 16</t>
    </r>
  </si>
  <si>
    <t>SECTION 2: Mandatory Tax Election Rate</t>
  </si>
  <si>
    <r>
      <rPr>
        <sz val="10"/>
        <color indexed="8"/>
        <rFont val="Times New Roman"/>
        <family val="1"/>
      </rPr>
      <t xml:space="preserve">The mandatory tax election rate is the highest total tax rate a developed water district may adopt without holding an election. The mandatory tax election rate is the rate that would impose 1.035 times the amount of tax imposed by the district in the preceding year on the average appraised value of a residence homestead in the water district plus the unused increment rate. The average appraised value disregards any homestead exemption available only to people with disabilities or those age 65 or older. </t>
    </r>
    <r>
      <rPr>
        <vertAlign val="superscript"/>
        <sz val="11"/>
        <color indexed="8"/>
        <rFont val="Arial"/>
        <family val="2"/>
      </rPr>
      <t>7 Tex. Water Code § 49.23602(a)(2)</t>
    </r>
  </si>
  <si>
    <r>
      <rPr>
        <b/>
        <sz val="12"/>
        <color indexed="8"/>
        <rFont val="Arial"/>
        <family val="2"/>
      </rPr>
      <t>2020 average taxable value of residence homestead.</t>
    </r>
    <r>
      <rPr>
        <sz val="12"/>
        <color indexed="8"/>
        <rFont val="Arial"/>
        <family val="2"/>
      </rPr>
      <t xml:space="preserve"> Enter the amount from Line 3.</t>
    </r>
  </si>
  <si>
    <r>
      <rPr>
        <sz val="10"/>
        <color indexed="8"/>
        <rFont val="Times New Roman"/>
        <family val="1"/>
      </rPr>
      <t xml:space="preserve">2020 total tax on average residence homestead. </t>
    </r>
    <r>
      <rPr>
        <sz val="12"/>
        <color indexed="8"/>
        <rFont val="Arial"/>
        <family val="2"/>
      </rPr>
      <t>Multiply Line 18 by Line 19</t>
    </r>
  </si>
  <si>
    <r>
      <rPr>
        <sz val="10"/>
        <color indexed="8"/>
        <rFont val="Times New Roman"/>
        <family val="1"/>
      </rPr>
      <t xml:space="preserve">2021 mandatory election amount of taxes per average residence homestead. </t>
    </r>
    <r>
      <rPr>
        <sz val="12"/>
        <color indexed="8"/>
        <rFont val="Arial"/>
        <family val="2"/>
      </rPr>
      <t>Multiply Line 20 by 1.035</t>
    </r>
  </si>
  <si>
    <r>
      <rPr>
        <sz val="10"/>
        <color indexed="8"/>
        <rFont val="Times New Roman"/>
        <family val="1"/>
      </rPr>
      <t xml:space="preserve">2021 mandatory election tax rate, before unused increment. </t>
    </r>
    <r>
      <rPr>
        <sz val="12"/>
        <color indexed="8"/>
        <rFont val="Arial"/>
        <family val="2"/>
      </rPr>
      <t>Divide Line 21 by Line 9 and multiply by $100</t>
    </r>
  </si>
  <si>
    <r>
      <rPr>
        <sz val="10"/>
        <color indexed="8"/>
        <rFont val="Times New Roman"/>
        <family val="1"/>
      </rPr>
      <t xml:space="preserve">2021 mandatory tax election rate. </t>
    </r>
    <r>
      <rPr>
        <sz val="12"/>
        <color indexed="8"/>
        <rFont val="Arial"/>
        <family val="2"/>
      </rPr>
      <t>Add Line 16 and Line 22.</t>
    </r>
  </si>
  <si>
    <r>
      <rPr>
        <sz val="10"/>
        <color indexed="8"/>
        <rFont val="Times New Roman"/>
        <family val="1"/>
      </rPr>
      <t xml:space="preserve">Enter the name of the person preparing the voter-approval tax rate as authorized by the governing body of the water district. By signing below, you certify that you are the designated officer or employee of the taxing unit and have calculated the tax rates in accordance with requirements in Water Code. </t>
    </r>
    <r>
      <rPr>
        <vertAlign val="superscript"/>
        <sz val="12"/>
        <color indexed="8"/>
        <rFont val="Arial"/>
        <family val="2"/>
      </rPr>
      <t>8 Tex. Water Code § 49.23602</t>
    </r>
  </si>
  <si>
    <t>50-858      06-21/2</t>
  </si>
  <si>
    <t xml:space="preserve">50-860• 5-20
</t>
  </si>
  <si>
    <t>Property Tax Form 50-212</t>
  </si>
  <si>
    <t>NOTICE ABOUT 2021 TAX RATES</t>
  </si>
  <si>
    <t>Property Tax Rates in</t>
  </si>
  <si>
    <t>(insert taxing unit name)</t>
  </si>
  <si>
    <t>This notice concerns</t>
  </si>
  <si>
    <t>property tax rates for</t>
  </si>
  <si>
    <t>(insert year)</t>
  </si>
  <si>
    <t>This notice provides information about two tax rates used in adopting the current tax year’s tax rate. The no-new-revenue tax rate would Impose the same amount of taxes as last year if you compare properties taxed in both years. In most cases, the voter-approval tax rate is the highest tax rate a taxing unit can adopt without holding an election. In each case, these rates are calculated by dividing the total amount of taxes by the current taxable value with adjustments as required by state law. The rates are given per $100 of property value.
Taxing units preferring to list the rates can expand this section to include an explanation of how these tax rates were calculated.</t>
  </si>
  <si>
    <t>This year’s no-new-revenue tax rate:</t>
  </si>
  <si>
    <t>$</t>
  </si>
  <si>
    <t>/$100</t>
  </si>
  <si>
    <t>This year’s voter-approval tax rate:</t>
  </si>
  <si>
    <t>To see the full calculations, please visit</t>
  </si>
  <si>
    <t xml:space="preserve">for a copy of the Tax Rate Calculation Worksheet. </t>
  </si>
  <si>
    <t>(website address)</t>
  </si>
  <si>
    <t>Unencumbered Fund Balances</t>
  </si>
  <si>
    <t>The following estimated balances will be left in the taxing unit’s accounts at the end of the fiscal year. These balances are not encumbered by corresponding
debt obligation.</t>
  </si>
  <si>
    <t>Type of Fund</t>
  </si>
  <si>
    <t>Balance</t>
  </si>
  <si>
    <t>Current Year Debt Service</t>
  </si>
  <si>
    <t>The taxing unit plans to pay the following amounts for long-term debts that are secured by property taxes. These amounts will be paid from property tax
revenues (or additional sales tax revenues, if applicable).</t>
  </si>
  <si>
    <t>Description of Debt</t>
  </si>
  <si>
    <t>Principal or Contract Payment to be Paid From Property Taxes</t>
  </si>
  <si>
    <t>Interest to be Paid From Property Taxes</t>
  </si>
  <si>
    <t>Other Amounts to be Paid</t>
  </si>
  <si>
    <t>Total Payment</t>
  </si>
  <si>
    <t>(expand as needed)</t>
  </si>
  <si>
    <t xml:space="preserve">For additional copies, visit: </t>
  </si>
  <si>
    <t>comptroller.texas.gov/taxes/property-tax</t>
  </si>
  <si>
    <t>Page 1 • 50-212 • 08-20/18</t>
  </si>
  <si>
    <t>Notice of Tax Rates</t>
  </si>
  <si>
    <t>Form 50-212</t>
  </si>
  <si>
    <t>Total required for</t>
  </si>
  <si>
    <t xml:space="preserve">debt service </t>
  </si>
  <si>
    <t>(current year)</t>
  </si>
  <si>
    <t xml:space="preserve"> - </t>
  </si>
  <si>
    <t>Amount (if any) paid from funds listed in unencumbered funds</t>
  </si>
  <si>
    <t>Amount (if any) paid from other resources</t>
  </si>
  <si>
    <t>Excess collections last year</t>
  </si>
  <si>
    <t xml:space="preserve"> = </t>
  </si>
  <si>
    <t>Total to be paid from taxes in</t>
  </si>
  <si>
    <t xml:space="preserve"> + </t>
  </si>
  <si>
    <t>Amount added in anticipation that the taxing unit will collect</t>
  </si>
  <si>
    <t>only</t>
  </si>
  <si>
    <t xml:space="preserve">% of its taxes in </t>
  </si>
  <si>
    <t>Total Debt Levy</t>
  </si>
  <si>
    <t>Voter-Approval Tax Rate Adjustments</t>
  </si>
  <si>
    <t>State Criminal Justice Mandate</t>
  </si>
  <si>
    <t>The</t>
  </si>
  <si>
    <t>County Auditor certifies that</t>
  </si>
  <si>
    <t>County has spent $</t>
  </si>
  <si>
    <t>(county name)</t>
  </si>
  <si>
    <t>(amount)</t>
  </si>
  <si>
    <t>(minus any amount received from state revenue for such costs) in the previous 12 months for the maintenance and operations cost of keeping inmates sentenced to the Texas</t>
  </si>
  <si>
    <t xml:space="preserve">Department of Criminal Justice. </t>
  </si>
  <si>
    <t>County Sheriff has provided</t>
  </si>
  <si>
    <t>information on these costs, minus the state</t>
  </si>
  <si>
    <t>revenues received for the reimbursement of such costs.</t>
  </si>
  <si>
    <t>Indigent Health Care Compensation Expenditures</t>
  </si>
  <si>
    <t>spent $</t>
  </si>
  <si>
    <t>from July 1</t>
  </si>
  <si>
    <t>to Jun 30</t>
  </si>
  <si>
    <t xml:space="preserve">(amount) </t>
  </si>
  <si>
    <t xml:space="preserve">(prior year) </t>
  </si>
  <si>
    <t>on expenditures to maintain and operate an eligible county hospital. For the current tax year, the amount of increase above last year’s eligible county</t>
  </si>
  <si>
    <t>hospital expenditures$</t>
  </si>
  <si>
    <t>.This increased the no-new-revenue tax rate by</t>
  </si>
  <si>
    <t>/$100.</t>
  </si>
  <si>
    <t xml:space="preserve">(amount of increase) </t>
  </si>
  <si>
    <t>Indigent Defense Compensation Expenditures</t>
  </si>
  <si>
    <t>to provide appointed counsel for indigent individuals, less the amount of state grants received by the county. In the preceding year, the county spent</t>
  </si>
  <si>
    <t xml:space="preserve"> for indigent defense compensation expenditures. The amount of increase above last year’s indigent defense expenditures is</t>
  </si>
  <si>
    <t>This increased the voter-approval rate by</t>
  </si>
  <si>
    <t>/$100 to recoup</t>
  </si>
  <si>
    <t>(use one phrase to complete sentence: the increased expenditures, or 5% more than the preceding year’s expenditures)</t>
  </si>
  <si>
    <t>Eligible County Hospital Expenditures</t>
  </si>
  <si>
    <t xml:space="preserve">(name of taxing unit) </t>
  </si>
  <si>
    <t>on expenditures to maintain and operate an eligible county hospital. In the preceding year, the</t>
  </si>
  <si>
    <t>(taxing unit name)</t>
  </si>
  <si>
    <t>for county hospital expenditures. For the current tax year, the amount of increase above last year’s expenditures is</t>
  </si>
  <si>
    <t>This notice contains a summary of the no-new-revenue and voter-approval calculations as</t>
  </si>
  <si>
    <t>certified by</t>
  </si>
  <si>
    <t xml:space="preserve">(designated individual’s name and position) (date) </t>
  </si>
  <si>
    <t>Page 2 • 50-212 • 08-20/18</t>
  </si>
  <si>
    <t>Property Tax Form 50-197</t>
  </si>
  <si>
    <t>NOTICE OF PUBLIC HEARING ON TAX INCREASE</t>
  </si>
  <si>
    <t xml:space="preserve">will hold two public hearings on a proposal to increase total tax </t>
  </si>
  <si>
    <t>revenues from properties on the tax roll in the preceding tax year by</t>
  </si>
  <si>
    <t>percent</t>
  </si>
  <si>
    <t xml:space="preserve">(percentage by which proposed tax rate exceeds lower of rollback tax rate or effective tax calculated </t>
  </si>
  <si>
    <t xml:space="preserve">under Tax Code, Chapter 26).  Your individual taxes may increase at a greater or lesser rate, or even </t>
  </si>
  <si>
    <t>decrease, depending on the change in the taxable value of your property in relation to the change</t>
  </si>
  <si>
    <t>in taxable value of all other property and the tax rate that is adopted.</t>
  </si>
  <si>
    <t>The first public hearing will be held on</t>
  </si>
  <si>
    <t>at</t>
  </si>
  <si>
    <t>The second public hearing will be held on</t>
  </si>
  <si>
    <t>The members of the governing body voted on the proposal to consider the tax increase as follows:</t>
  </si>
  <si>
    <t>FOR:</t>
  </si>
  <si>
    <t>AGAINST:</t>
  </si>
  <si>
    <t>PRESENT and not voting:</t>
  </si>
  <si>
    <t>ABSENT:</t>
  </si>
  <si>
    <t>The average taxable value of a residence homestead in</t>
  </si>
  <si>
    <t>last year was</t>
  </si>
  <si>
    <t>Based on last year’s tax rate of :</t>
  </si>
  <si>
    <t xml:space="preserve">per $100 of taxable value, the amount of taxes imposed last year on the average home was </t>
  </si>
  <si>
    <t>this year is</t>
  </si>
  <si>
    <t>If the governing body adopts the effective tax rate for this year of</t>
  </si>
  <si>
    <t>per $100 of taxable value, the amount of taxes imposed this year on the average home would be</t>
  </si>
  <si>
    <t>If the governing body adopts the proposed tax rate of</t>
  </si>
  <si>
    <t>per $100 of taxable value,</t>
  </si>
  <si>
    <t>the amount of taxes imposed this year on the average home would be</t>
  </si>
  <si>
    <t>Members of the public are encouraged to attend the hearings and express their views.</t>
  </si>
  <si>
    <t>Special Provision*</t>
  </si>
  <si>
    <t>Enhanced Indigent Health Care Expenditures:</t>
  </si>
  <si>
    <t>Spent $</t>
  </si>
  <si>
    <t>from</t>
  </si>
  <si>
    <t>to</t>
  </si>
  <si>
    <t>on enhanced</t>
  </si>
  <si>
    <t>indigent health care at the increased minimum eligibility standards, less the amount of state assistance.</t>
  </si>
  <si>
    <t>For the current tax year, the amount of increase above last year’s enhanced indigent health care expenditures is</t>
  </si>
  <si>
    <t>* Print only if applicable.</t>
  </si>
  <si>
    <t>The Property Tax Assistance Division at the Texas Comptroller of Public Accounts provides property tax information and</t>
  </si>
  <si>
    <t>resources for taxpayers, local taxing entities, appraisal districts and appraisal review boards.</t>
  </si>
  <si>
    <t>For more information, visit our website:</t>
  </si>
  <si>
    <t>comptroller.texas.gov/taxes/propperty-tax</t>
  </si>
  <si>
    <t>50-197 • 03-17/19</t>
  </si>
  <si>
    <t>Property Tax Form 50-198</t>
  </si>
  <si>
    <t>NOTICE OF TAX REVENUE INCREASE</t>
  </si>
  <si>
    <t>(name of taxing unit)</t>
  </si>
  <si>
    <t>conducted public hearings on</t>
  </si>
  <si>
    <t>and</t>
  </si>
  <si>
    <t>on a proposal to</t>
  </si>
  <si>
    <t>(date of first hearing)</t>
  </si>
  <si>
    <t>(date of second hearing)</t>
  </si>
  <si>
    <t>increase the total tax revenues of the</t>
  </si>
  <si>
    <t>from properties</t>
  </si>
  <si>
    <t>on the tax roll in the preceding year by</t>
  </si>
  <si>
    <t>percent.</t>
  </si>
  <si>
    <t>(percentage by which proposed tax rate exceeds lower of</t>
  </si>
  <si>
    <t>rollback rate or effective tax rate calculated under this chapter)</t>
  </si>
  <si>
    <t>The total tax revenue proposed to be raised last year at last year’s tax rate of</t>
  </si>
  <si>
    <t>(insert tax rate for the preceding year)</t>
  </si>
  <si>
    <t>for each $100 of taxable value was</t>
  </si>
  <si>
    <t>.</t>
  </si>
  <si>
    <t>(insert total amount of taxes imposed</t>
  </si>
  <si>
    <t>in the preceding year)</t>
  </si>
  <si>
    <t>The total tax revenue proposed to be raised this year at the proposed tax rate of</t>
  </si>
  <si>
    <t>(insert proposed tax rate)</t>
  </si>
  <si>
    <t>for each $100 of taxable value, excluding tax revenue to be raised from new property added to the tax roll this</t>
  </si>
  <si>
    <t>year, is</t>
  </si>
  <si>
    <t>(insert amount computed by multiplying proposed tax rate by the difference between current</t>
  </si>
  <si>
    <t>total value and new property value.)</t>
  </si>
  <si>
    <t>for each $100 of taxable value, including tax revenue to be raised from new property added to the tax roll this</t>
  </si>
  <si>
    <t>(insert amount computed by multiplying proposed tax rate</t>
  </si>
  <si>
    <t>by current total value.)</t>
  </si>
  <si>
    <t>is scheduled to vote on the</t>
  </si>
  <si>
    <t>(governing body of the taxing unit)</t>
  </si>
  <si>
    <t>tax rate that will result in that tax increase at a public meeting to be held on</t>
  </si>
  <si>
    <t>(date of meeting)</t>
  </si>
  <si>
    <t xml:space="preserve">at </t>
  </si>
  <si>
    <t>(location of meeting including mailing address)</t>
  </si>
  <si>
    <t>(time of meeting)</t>
  </si>
  <si>
    <t>proposes to use the increase in the total tax revenue for the purpose of</t>
  </si>
  <si>
    <t>(description of purpose of increase)</t>
  </si>
  <si>
    <t>50-198 • 03-17/11</t>
  </si>
  <si>
    <t>Property Tax Form 50-280 (Rev. 4 -16/3)</t>
  </si>
  <si>
    <t>NOTICE OF PUBLIC MEETING TO DISCUSS</t>
  </si>
  <si>
    <t>BUDGET AND PROPOSED TAX RATE</t>
  </si>
  <si>
    <t>will hold a public</t>
  </si>
  <si>
    <t>(name of school district)</t>
  </si>
  <si>
    <t>meeting at</t>
  </si>
  <si>
    <t>(time, date, year)</t>
  </si>
  <si>
    <t>in</t>
  </si>
  <si>
    <t>(name of room, building, physical location)</t>
  </si>
  <si>
    <t>(city, state)</t>
  </si>
  <si>
    <t>The purpose of this meeting is to discuss the school district’s budget that will determine the tax rate</t>
  </si>
  <si>
    <t>that will be adopted.  Public participation in the discussion is invited.</t>
  </si>
  <si>
    <t>The tax rate that is ultimately adopted at this meeting or at a separate meeting at a later date may not exceed the</t>
  </si>
  <si>
    <t>proposed rate shown below unless the district publishes a revised notice containing the same information and com-</t>
  </si>
  <si>
    <t>parisons set out below and holds another public meeting to discuss the revised notice.</t>
  </si>
  <si>
    <t xml:space="preserve">Maintenance Tax               </t>
  </si>
  <si>
    <t>/$100     (Proposed rate for maintenance and operations)</t>
  </si>
  <si>
    <t>School Debt Service Tax   Approved by Local Voters $</t>
  </si>
  <si>
    <t>Approved by Local Voters</t>
  </si>
  <si>
    <t>/$100     (proposed rate to pay bonded indebtedness)</t>
  </si>
  <si>
    <t>Comparison of Proposed Budget with Last Year’s Budget</t>
  </si>
  <si>
    <t>The applicable percentage increase or decrease (or difference) in the amount budgeted in the preceding</t>
  </si>
  <si>
    <t>fiscal year and the amount budgeted for the fiscal year that begins during the current tax year is indicated</t>
  </si>
  <si>
    <t>for each of the following expenditure categories:</t>
  </si>
  <si>
    <t>Maintenance and operations</t>
  </si>
  <si>
    <t>%  increase     or</t>
  </si>
  <si>
    <t>%  (decrease)</t>
  </si>
  <si>
    <t>Debt service</t>
  </si>
  <si>
    <t>Total expenditures</t>
  </si>
  <si>
    <t>Total Appraised Value and Total Taxable Value</t>
  </si>
  <si>
    <t>(as calculated under Section 26.04, Tax Code)</t>
  </si>
  <si>
    <t>Preceding Tax Year</t>
  </si>
  <si>
    <t>Current Tax Year*</t>
  </si>
  <si>
    <t xml:space="preserve">Total appraised value* of all property                      </t>
  </si>
  <si>
    <t xml:space="preserve">Total appraised value*  of new property**           </t>
  </si>
  <si>
    <t xml:space="preserve">Total taxable value*** of all property                     </t>
  </si>
  <si>
    <t xml:space="preserve">Total taxable value*** of new property**             </t>
  </si>
  <si>
    <t>* “Appraised value” is the amount shown on the appraisal roll and defined by Tax Code Section 1.04(8).</t>
  </si>
  <si>
    <t>** “New property” is defined by Tax Code Section 26.012(17).</t>
  </si>
  <si>
    <t>*** “Taxable value” is defined by Tax Code Section 1.04(10).</t>
  </si>
  <si>
    <t>Bonded Indebtedness</t>
  </si>
  <si>
    <t>Total amount of outstanding and unpaid bonded indebtedness*</t>
  </si>
  <si>
    <t>* Outstanding principal.</t>
  </si>
  <si>
    <t>Comparison of Proposed Rates with Last Year’s Rates</t>
  </si>
  <si>
    <t>Maintenance &amp; Operations</t>
  </si>
  <si>
    <t>Interest &amp; Sinking Fund*</t>
  </si>
  <si>
    <t>Total</t>
  </si>
  <si>
    <t>Local Revenue  Per Student</t>
  </si>
  <si>
    <t>State Revenue Per Student</t>
  </si>
  <si>
    <t>Last Year’s Rate</t>
  </si>
  <si>
    <t>*</t>
  </si>
  <si>
    <t>Rate to Maintain Same Level of Maintenance &amp; Operations Revenue &amp; Pay Debt Service</t>
  </si>
  <si>
    <t>Proposed Rate</t>
  </si>
  <si>
    <t>* The Interest &amp; Sinking Fund tax revenue is used to pay for bonded indebtedness on construction, equipment, or both.</t>
  </si>
  <si>
    <t xml:space="preserve">   The bonds, and the tax rate necessary to pay those bonds, were approved by the voters of this district.</t>
  </si>
  <si>
    <t>Comparison of Proposed Levy with Last Year’s Levy on Average Residence</t>
  </si>
  <si>
    <t>Last Year</t>
  </si>
  <si>
    <t>This Year</t>
  </si>
  <si>
    <t>Average Market Value of Residences</t>
  </si>
  <si>
    <t>Average Taxable Value of Residences</t>
  </si>
  <si>
    <t>Last Year’s Rate Versus Proposed Rate per $100 Value</t>
  </si>
  <si>
    <t>Taxes Due on Average Residence</t>
  </si>
  <si>
    <t>Increase (Decrease) in Taxes</t>
  </si>
  <si>
    <t>Under state law, the dollar amount of school taxes imposed on the residence homestead of a person 65</t>
  </si>
  <si>
    <t>years of age or older or of the surviving spouse of such a person, if the surviving spouse was 55 years of</t>
  </si>
  <si>
    <t>age or older when the person died, may not be increased above the amount paid in the first year after the</t>
  </si>
  <si>
    <t>person turned 65, regardless of changes in tax rate or property value.</t>
  </si>
  <si>
    <t>Notice of Rollback Rate: The highest tax rate the district can adopt before requiring voter approval at</t>
  </si>
  <si>
    <t>an election is</t>
  </si>
  <si>
    <t>(school rollback rate)</t>
  </si>
  <si>
    <t>This election will be automatically held if the district adopts a rate in excess of the rollback rate of</t>
  </si>
  <si>
    <t>Fund Balances</t>
  </si>
  <si>
    <t>The following estimated balances will remain at the end of the current fiscal year and are not encumbered with or by</t>
  </si>
  <si>
    <t>a corresponding debt obligation, less estimated funds necessary for operating the district before receipt of the first</t>
  </si>
  <si>
    <t>state aid payment:</t>
  </si>
  <si>
    <t>Maintenance and Operations Fund Balance(s)</t>
  </si>
  <si>
    <t>Interest &amp; Sinking Fund Balance(s)</t>
  </si>
  <si>
    <t>Page 2 • 50-280 • Rev. 4-16/3 (Back)</t>
  </si>
  <si>
    <t>Property Tax Form 50-304</t>
  </si>
  <si>
    <t>WATER DISTRICT</t>
  </si>
  <si>
    <t>NOTICE OF PUBLIC HEARING ON TAX RATE</t>
  </si>
  <si>
    <t>will hold a public hearing on a proposed</t>
  </si>
  <si>
    <t>tax rate for the tax year</t>
  </si>
  <si>
    <t>on</t>
  </si>
  <si>
    <t>.  Your</t>
  </si>
  <si>
    <t>individual taxes may increase or decrease, depending on the change in the taxable value</t>
  </si>
  <si>
    <t>of your property in relation to the change in taxable value of all other property and the</t>
  </si>
  <si>
    <t>tax rate that is adopted.</t>
  </si>
  <si>
    <t>FOR the proposal:</t>
  </si>
  <si>
    <t>AGAINST the proposal:</t>
  </si>
  <si>
    <t>The following table compares taxes on an average residence homestead in this taxing unit last year to</t>
  </si>
  <si>
    <t>taxes proposed on the average residence homestead this year.</t>
  </si>
  <si>
    <t>Total tax rate (per $100 of value)</t>
  </si>
  <si>
    <t>Adopted</t>
  </si>
  <si>
    <t>Proposed</t>
  </si>
  <si>
    <t>Difference in rates per $100 of value</t>
  </si>
  <si>
    <t>Percentage increase/decrease in rates(+/-)</t>
  </si>
  <si>
    <t>%</t>
  </si>
  <si>
    <t>Average appraised residence homestead value</t>
  </si>
  <si>
    <t>General homestead exemptions available</t>
  </si>
  <si>
    <t>(excluding 65 years of age or older or</t>
  </si>
  <si>
    <t>disabled person’s exemptions)</t>
  </si>
  <si>
    <t>Average residence homestead taxable value</t>
  </si>
  <si>
    <t>Tax on average residence homestead</t>
  </si>
  <si>
    <t>Annual increase/decrease in taxes if</t>
  </si>
  <si>
    <t>proposed tax rate is adopted (+/-)</t>
  </si>
  <si>
    <t>and percentage of increase (+/-)</t>
  </si>
  <si>
    <t>NOTICE OF TAXPAYERS’ RIGHT TO ROLLBACK ELECTION</t>
  </si>
  <si>
    <t>If the proposed combined debt service, operation and maintenance, and contract tax rate requires or</t>
  </si>
  <si>
    <t xml:space="preserve">authorizes an election to approve or reduce the tax rate the </t>
  </si>
  <si>
    <t>proposes to use tax increase for the purpose of</t>
  </si>
  <si>
    <t>If the district is a district described by Section 49.23601:</t>
  </si>
  <si>
    <t>NOTICE OF VOTE ON TAX RATE</t>
  </si>
  <si>
    <t>If the district adopts a combined debt service, operation and maintenance and contract tax rate that would
result in the taxes on the average residence homestead increasing by more than eight percent, an election
must be held to determine whether to approve the operation and maintenance tax rate under Section
49.23601, Water Code.</t>
  </si>
  <si>
    <t>If the district is a district described by Section 49.23602:</t>
  </si>
  <si>
    <t>If the district adopts a combined debt service, operation and maintenance and contract tax rate that would
result in the taxes on the average residence homestead increasing by more than 3.5 percent, an election
must be held to determine whether to approve the operation and maintenance tax rate under Section
49.23602, Water Code.</t>
  </si>
  <si>
    <t xml:space="preserve">If the district is a district described in by Section 49.23603 </t>
  </si>
  <si>
    <t>NOTICE OF TAXPAYERS’ RIGHT TO ELECTION TO REDUCE TAX RATE</t>
  </si>
  <si>
    <t>If the district adopts a combined debt service, operation and maintenance, and contract tax rate that
would result in the taxes on the average residence homestead increasing by more than eight percent,
the qualified voters of the district by petition may require that an election be held to determine whether
to reduce the operation and maintenance tax rate to the voter-approval tax rate under Section 49.23603,
Water Code.</t>
  </si>
  <si>
    <t>The 86th Texas Legislature modified the manner in which the voter-approval tax rate is calculated
to limit the rate of growth of property taxes in the state.</t>
  </si>
  <si>
    <t>The Property Tax Assistance Division at the Texas Comptroller of Public Accounts provides property tax</t>
  </si>
  <si>
    <t>information and resources for taxpayers, local taxing entities, appraisal districts and appraisal review boards.</t>
  </si>
  <si>
    <t>50-304 • 03-20/6</t>
  </si>
  <si>
    <t>Property Tax Form 50-757</t>
  </si>
  <si>
    <t>SMALL TAXING UNIT NOTICE</t>
  </si>
  <si>
    <t>will hold a meeting at</t>
  </si>
  <si>
    <t>to consider adopting a proposed tax rate for tax year</t>
  </si>
  <si>
    <t>.  The proposed tax rate is</t>
  </si>
  <si>
    <t>per $100 of value.</t>
  </si>
  <si>
    <t>(*Include this statement if the proposed tax rate exceeds the taxing unit’s effective tax rate calculated</t>
  </si>
  <si>
    <t>under Tax Code Section 26.04.)</t>
  </si>
  <si>
    <t>The proposed tax rate would increase total taxes in</t>
  </si>
  <si>
    <t>by</t>
  </si>
  <si>
    <t>%.*</t>
  </si>
  <si>
    <t>50-757 • 04-17/7</t>
  </si>
  <si>
    <t>Property Tax 50-777</t>
  </si>
  <si>
    <t>NOTICE OF PUBLIC MEETING</t>
  </si>
  <si>
    <t>TO DISCUSS PROPOSED TAX RATE</t>
  </si>
  <si>
    <t>will hold a public meeting at</t>
  </si>
  <si>
    <t xml:space="preserve">The purpose of this meeting is to discuss the school district’s tax rate that will be adopted.  </t>
  </si>
  <si>
    <t>Public participation in the discussion is invited.</t>
  </si>
  <si>
    <t>The school district has elected to adopt a tax rate before receiving the certified appraisal roll from the chief</t>
  </si>
  <si>
    <t>appraiser(s) of the appraisal district(s) and before adopting a budget. In accordance with Texas Tax Code,</t>
  </si>
  <si>
    <t>Section 26.05(g), the chief appraiser(s) of the appraisal district(s) in which the school district participates</t>
  </si>
  <si>
    <t>has (have) certified to the assessor for the school district an estimate of the taxable value of property in the</t>
  </si>
  <si>
    <t>school district as provided by the Texas Tax Code, Section 26.01(e). In accordance with Education</t>
  </si>
  <si>
    <t>Code, Section 44.004(j), following adoption of the tax rate, the school district will publish notice and hold</t>
  </si>
  <si>
    <t>another public meeting before the school district adopts a budget.</t>
  </si>
  <si>
    <t>Maintenance Tax               $</t>
  </si>
  <si>
    <t>/$100     (Proposed rate to pay bonded indebtedness)</t>
  </si>
  <si>
    <t xml:space="preserve">Total appraised value** of all property                      </t>
  </si>
  <si>
    <t xml:space="preserve">Total appraised value**  of new property***           </t>
  </si>
  <si>
    <t xml:space="preserve">Total taxable value****  of all property                     </t>
  </si>
  <si>
    <t xml:space="preserve">Total taxable value**** of new property***             </t>
  </si>
  <si>
    <t>* All values identified are based on estimate(s) of taxable value received pursuant to Tax Code Section 26.01(e).</t>
  </si>
  <si>
    <t>** “Appraised value” is the amount shown on the appraisal roll and defined by Tax Code Section 1.04(8).</t>
  </si>
  <si>
    <t>*** “New property” is defined by Tax Code Section 26.012(17).</t>
  </si>
  <si>
    <t>**** “Taxable value” is defined by Tax Code Section 1.04(10).</t>
  </si>
  <si>
    <t>information and resources for taxpayers, local taxing entities, appraisal districts and appraisal</t>
  </si>
  <si>
    <t>review boards.</t>
  </si>
  <si>
    <t>Page 1 •50-777 • 09-20/8</t>
  </si>
  <si>
    <t xml:space="preserve">Bonded Indebtedness    </t>
  </si>
  <si>
    <t>Notice of Voter-Approval Rate: The highest tax rate the district can adopt before requiring voter approval</t>
  </si>
  <si>
    <t>at an election is</t>
  </si>
  <si>
    <t>(the school district voter-approval rate determined under Section 26.08, Tax Code)</t>
  </si>
  <si>
    <t>This election will be automatically held if the district adopts a rate in excess of the voter-approval rate of</t>
  </si>
  <si>
    <t>(the school district voter-approval rate)</t>
  </si>
  <si>
    <t>Page 2 • 50-777 • 09-20/8</t>
  </si>
  <si>
    <t>Property Tax Form 50-786</t>
  </si>
  <si>
    <t>Please consult with legal counsel before using this form.</t>
  </si>
  <si>
    <t>TO DISCUSS BUDGET</t>
  </si>
  <si>
    <t>The purpose of this meeting is to discuss the school district’s budget that will be</t>
  </si>
  <si>
    <t>adopted. Public participation in the discussion is invited.</t>
  </si>
  <si>
    <t>% increase   or</t>
  </si>
  <si>
    <t xml:space="preserve">  %  (decrease)</t>
  </si>
  <si>
    <t>Form developed by Texas Comptroller of Public Accounts, Property Tax Assistance Division</t>
  </si>
  <si>
    <t>For additional copies, visit:</t>
  </si>
  <si>
    <t>50-786 • 05-20/5</t>
  </si>
  <si>
    <t>Form 50-818 05-14/2</t>
  </si>
  <si>
    <t xml:space="preserve">NOTICE OF </t>
  </si>
  <si>
    <t>TAX YEAR</t>
  </si>
  <si>
    <t>PROPOSED PROPERTY TAX RATE FOR</t>
  </si>
  <si>
    <t>A tax rate of $</t>
  </si>
  <si>
    <t>per $100 valuation has been proposed for adoption by the governing body of</t>
  </si>
  <si>
    <t xml:space="preserve">. </t>
  </si>
  <si>
    <t>PROPOSED TAX RATE</t>
  </si>
  <si>
    <t>per $100</t>
  </si>
  <si>
    <t>PRECEDING YEAR’S TAX RATE</t>
  </si>
  <si>
    <t>EFFECTIVE TAX RATE</t>
  </si>
  <si>
    <t>The effective tax rate is the total tax rate needed to raise the same amount of property tax revenue for</t>
  </si>
  <si>
    <t>from the same properties in both the</t>
  </si>
  <si>
    <t>tax year</t>
  </si>
  <si>
    <t xml:space="preserve">and the </t>
  </si>
  <si>
    <t>tax year.</t>
  </si>
  <si>
    <t>YOUR TAXES OWED UNDER ANY OF THE ABOVE RATES CAN BE CALCULATED AS FOLLOWS:</t>
  </si>
  <si>
    <t>property tax amount = ( rate ) x ( taxable value of your property ) / 100</t>
  </si>
  <si>
    <t>For assistance or detailed information about tax calculations, please contact:</t>
  </si>
  <si>
    <t>tax assessor-collector</t>
  </si>
  <si>
    <t>Form 50-819 11-15/4</t>
  </si>
  <si>
    <t>NOTICE OF</t>
  </si>
  <si>
    <t>.  This rate exceeds the lower of the effective or rollback tax rate,</t>
  </si>
  <si>
    <t>and state law requires that two public hearings be held by the governing body before adopting the proposed tax rate.</t>
  </si>
  <si>
    <t xml:space="preserve">The governing body of </t>
  </si>
  <si>
    <t>propose to use revenue attributable to the tax</t>
  </si>
  <si>
    <t>rate increase for the purpose of</t>
  </si>
  <si>
    <t>ROLLBACK TAX RATE</t>
  </si>
  <si>
    <t>The rollback tax rate is the highest tax rate that</t>
  </si>
  <si>
    <t>may adopt before</t>
  </si>
  <si>
    <t>voters are entitled to petition for an election to limit the rate that may be approved to the rollback rate.</t>
  </si>
  <si>
    <t>You are urged to attend and express your views at the following public hearings on the proposed tax rate:</t>
  </si>
  <si>
    <t>First Hearing:</t>
  </si>
  <si>
    <t>Second Hearing:</t>
  </si>
  <si>
    <t>(*Include this statement if the proposed tax rate exceeds the taxing unit’s no-new-revenue tax rate</t>
  </si>
  <si>
    <t>calculated under Tax Code Section 26.04.)</t>
  </si>
  <si>
    <t>Form developed by: Texas Comptroller of Public Accounts, Property Tax Assistance Division</t>
  </si>
  <si>
    <t>50-757 • 02-20/8</t>
  </si>
  <si>
    <t>806-862-2911</t>
  </si>
  <si>
    <t>PO BOX 129, LIPSCOMB, TX  79056</t>
  </si>
  <si>
    <t>WWW.CO.LIPSCOMB.TX.US</t>
  </si>
  <si>
    <t>GAILAN WINEGARNER, LIPSCOMB COUNTY TAX ASSESSOR/COLLECTOR</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</si>
</sst>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0_);\(&quot;$&quot;#,##0\)"/>
    <numFmt numFmtId="165" formatCode="_(&quot;$&quot;#,##0_);[Red]\(&quot;$&quot;#,##0\)"/>
    <numFmt numFmtId="166" formatCode="_(&quot;$&quot;#,##0.00_);\(&quot;$&quot;#,##0.00\)"/>
    <numFmt numFmtId="167" formatCode="_(&quot;$&quot;#,##0.00_);[Red]\(&quot;$&quot;#,##0.00\)"/>
    <numFmt numFmtId="168" formatCode="###0.;###0."/>
    <numFmt numFmtId="169" formatCode="#,##0.00000000"/>
    <numFmt numFmtId="170" formatCode="0.00000000"/>
    <numFmt numFmtId="171" formatCode="&quot;$&quot;#,##0"/>
    <numFmt numFmtId="172" formatCode="#,##0.00;[Red]#,##0.00"/>
    <numFmt numFmtId="173" formatCode="&quot;$&quot;#,##0.00"/>
    <numFmt numFmtId="174" formatCode="[$-409]m/d/yy\ h:mm\ AM/PM;@"/>
    <numFmt numFmtId="175" formatCode="[$-409]h:mm\ AM/PM;@"/>
    <numFmt numFmtId="176" formatCode="[$-409]mmmm\ d\,\ yyyy;@"/>
    <numFmt numFmtId="177" formatCode="&quot;$&quot;#,##0.0000000"/>
    <numFmt numFmtId="178" formatCode="0.0000000"/>
    <numFmt numFmtId="179" formatCode="[$-F800]dddd\,\ mmmm\ dd\,\ yyyy"/>
    <numFmt numFmtId="180" formatCode="[$-409]dddd\,\ mmmm\ dd\,\ yyyy"/>
    <numFmt numFmtId="181" formatCode="#,##0.0000000"/>
    <numFmt numFmtId="182" formatCode="[$-409]h:mm:ss\ AM/PM"/>
    <numFmt numFmtId="183" formatCode="&quot;Yes&quot;;&quot;Yes&quot;;&quot;No&quot;"/>
    <numFmt numFmtId="184" formatCode="&quot;True&quot;;&quot;True&quot;;&quot;False&quot;"/>
    <numFmt numFmtId="185" formatCode="&quot;On&quot;;&quot;On&quot;;&quot;Off&quot;"/>
    <numFmt numFmtId="186" formatCode="[$€-2]\ #,##0.00_);[Red]\([$€-2]\ #,##0.00\)"/>
    <numFmt numFmtId="187" formatCode="&quot;$&quot;#,##0.00000000"/>
    <numFmt numFmtId="188" formatCode="0.00000000%"/>
    <numFmt numFmtId="189" formatCode="00000000"/>
    <numFmt numFmtId="190" formatCode=".00000000"/>
    <numFmt numFmtId="191" formatCode="&quot;$&quot;#,##0.000"/>
    <numFmt numFmtId="192" formatCode="[$-409]dddd\,\ mmmm\ d\,\ yyyy"/>
  </numFmts>
  <fonts count="158">
    <font>
      <sz val="10"/>
      <color rgb="FF000000"/>
      <name val="Times New Roman"/>
      <family val="1"/>
    </font>
    <font>
      <b/>
      <sz val="11"/>
      <name val="Calibri"/>
      <family val="2"/>
    </font>
    <font>
      <i/>
      <sz val="11"/>
      <name val="Calibri"/>
      <family val="2"/>
    </font>
    <font>
      <b/>
      <i/>
      <sz val="11"/>
      <name val="Calibri"/>
      <family val="2"/>
    </font>
    <font>
      <sz val="10"/>
      <color indexed="8"/>
      <name val="Times New Roman"/>
      <family val="1"/>
    </font>
    <font>
      <b/>
      <sz val="14"/>
      <color indexed="9"/>
      <name val="Calibri"/>
      <family val="2"/>
    </font>
    <font>
      <sz val="14"/>
      <color indexed="9"/>
      <name val="Calibri"/>
      <family val="2"/>
    </font>
    <font>
      <sz val="14"/>
      <name val="Calibri"/>
      <family val="2"/>
    </font>
    <font>
      <sz val="12"/>
      <name val="Arial"/>
      <family val="2"/>
    </font>
    <font>
      <b/>
      <sz val="10"/>
      <name val="Arial"/>
      <family val="2"/>
    </font>
    <font>
      <sz val="10"/>
      <name val="Arial"/>
      <family val="2"/>
    </font>
    <font>
      <sz val="12"/>
      <color indexed="8"/>
      <name val="Arial"/>
      <family val="2"/>
    </font>
    <font>
      <b/>
      <sz val="12"/>
      <name val="Arial"/>
      <family val="2"/>
    </font>
    <font>
      <b/>
      <sz val="12"/>
      <color indexed="8"/>
      <name val="Arial"/>
      <family val="2"/>
    </font>
    <font>
      <u val="single"/>
      <sz val="12"/>
      <name val="Arial"/>
      <family val="2"/>
    </font>
    <font>
      <b/>
      <u val="single"/>
      <sz val="12"/>
      <name val="Arial"/>
      <family val="2"/>
    </font>
    <font>
      <sz val="9"/>
      <name val="Arial"/>
      <family val="2"/>
    </font>
    <font>
      <b/>
      <sz val="11"/>
      <name val="Arial"/>
      <family val="2"/>
    </font>
    <font>
      <sz val="11"/>
      <name val="Arial"/>
      <family val="2"/>
    </font>
    <font>
      <sz val="11"/>
      <color indexed="8"/>
      <name val="Arial"/>
      <family val="2"/>
    </font>
    <font>
      <b/>
      <sz val="26"/>
      <name val="Arial"/>
      <family val="2"/>
    </font>
    <font>
      <b/>
      <sz val="10"/>
      <name val="Times New Roman"/>
      <family val="1"/>
    </font>
    <font>
      <sz val="11"/>
      <color indexed="9"/>
      <name val="Calibri"/>
      <family val="2"/>
    </font>
    <font>
      <b/>
      <sz val="11"/>
      <color indexed="8"/>
      <name val="Arial"/>
      <family val="2"/>
    </font>
    <font>
      <b/>
      <sz val="11"/>
      <name val="Times New Roman"/>
      <family val="1"/>
    </font>
    <font>
      <b/>
      <sz val="11"/>
      <color indexed="9"/>
      <name val="Times New Roman"/>
      <family val="1"/>
    </font>
    <font>
      <vertAlign val="superscript"/>
      <sz val="12"/>
      <color indexed="8"/>
      <name val="Arial"/>
      <family val="2"/>
    </font>
    <font>
      <vertAlign val="superscript"/>
      <sz val="12"/>
      <name val="Arial"/>
      <family val="2"/>
    </font>
    <font>
      <b/>
      <vertAlign val="superscript"/>
      <sz val="12"/>
      <name val="Arial"/>
      <family val="2"/>
    </font>
    <font>
      <vertAlign val="superscript"/>
      <sz val="11"/>
      <color indexed="8"/>
      <name val="Arial"/>
      <family val="2"/>
    </font>
    <font>
      <b/>
      <sz val="10"/>
      <color indexed="8"/>
      <name val="Arial"/>
      <family val="2"/>
    </font>
    <font>
      <sz val="10"/>
      <color indexed="8"/>
      <name val="Arial"/>
      <family val="2"/>
    </font>
    <font>
      <b/>
      <sz val="11"/>
      <color indexed="9"/>
      <name val="Calibri"/>
      <family val="2"/>
    </font>
    <font>
      <vertAlign val="superscript"/>
      <sz val="11"/>
      <name val="Arial"/>
      <family val="2"/>
    </font>
    <font>
      <b/>
      <vertAlign val="superscript"/>
      <sz val="12"/>
      <color indexed="8"/>
      <name val="Arial"/>
      <family val="2"/>
    </font>
    <font>
      <vertAlign val="superscript"/>
      <sz val="10"/>
      <color indexed="8"/>
      <name val="Arial"/>
      <family val="2"/>
    </font>
    <font>
      <b/>
      <sz val="9"/>
      <name val="Tahoma"/>
      <family val="2"/>
    </font>
    <font>
      <sz val="9"/>
      <name val="Tahoma"/>
      <family val="2"/>
    </font>
    <font>
      <u val="single"/>
      <sz val="10"/>
      <color indexed="12"/>
      <name val="Times New Roman"/>
      <family val="1"/>
    </font>
    <font>
      <u val="single"/>
      <sz val="10"/>
      <color indexed="20"/>
      <name val="Times New Roman"/>
      <family val="1"/>
    </font>
    <font>
      <b/>
      <sz val="11"/>
      <color indexed="8"/>
      <name val="Calibri"/>
      <family val="2"/>
    </font>
    <font>
      <sz val="11"/>
      <color indexed="8"/>
      <name val="Calibri"/>
      <family val="2"/>
    </font>
    <font>
      <sz val="12"/>
      <color indexed="8"/>
      <name val="Times New Roman"/>
      <family val="1"/>
    </font>
    <font>
      <sz val="8"/>
      <color indexed="8"/>
      <name val="Times New Roman"/>
      <family val="1"/>
    </font>
    <font>
      <sz val="14"/>
      <color indexed="8"/>
      <name val="Calibri"/>
      <family val="2"/>
    </font>
    <font>
      <b/>
      <sz val="14"/>
      <color indexed="8"/>
      <name val="Calibri"/>
      <family val="2"/>
    </font>
    <font>
      <b/>
      <sz val="14"/>
      <color indexed="60"/>
      <name val="Calibri"/>
      <family val="2"/>
    </font>
    <font>
      <b/>
      <sz val="15"/>
      <color indexed="10"/>
      <name val="Calibri"/>
      <family val="2"/>
    </font>
    <font>
      <u val="single"/>
      <sz val="14"/>
      <color indexed="12"/>
      <name val="Calibri"/>
      <family val="2"/>
    </font>
    <font>
      <sz val="14"/>
      <color indexed="8"/>
      <name val="Times New Roman"/>
      <family val="1"/>
    </font>
    <font>
      <b/>
      <sz val="10"/>
      <color indexed="9"/>
      <name val="Times New Roman"/>
      <family val="1"/>
    </font>
    <font>
      <sz val="20"/>
      <color indexed="62"/>
      <name val="Arial"/>
      <family val="2"/>
    </font>
    <font>
      <sz val="9"/>
      <color indexed="8"/>
      <name val="Arial"/>
      <family val="2"/>
    </font>
    <font>
      <sz val="16"/>
      <color indexed="62"/>
      <name val="Arial"/>
      <family val="2"/>
    </font>
    <font>
      <sz val="12"/>
      <color indexed="62"/>
      <name val="Arial"/>
      <family val="2"/>
    </font>
    <font>
      <sz val="12"/>
      <color indexed="9"/>
      <name val="Arial"/>
      <family val="2"/>
    </font>
    <font>
      <b/>
      <sz val="12"/>
      <color indexed="9"/>
      <name val="Arial"/>
      <family val="2"/>
    </font>
    <font>
      <b/>
      <u val="single"/>
      <sz val="12"/>
      <color indexed="8"/>
      <name val="Arial"/>
      <family val="2"/>
    </font>
    <font>
      <b/>
      <sz val="12"/>
      <color indexed="10"/>
      <name val="Arial"/>
      <family val="2"/>
    </font>
    <font>
      <b/>
      <sz val="11"/>
      <color indexed="9"/>
      <name val="Arial"/>
      <family val="2"/>
    </font>
    <font>
      <b/>
      <sz val="26"/>
      <color indexed="8"/>
      <name val="Arial"/>
      <family val="2"/>
    </font>
    <font>
      <b/>
      <sz val="10"/>
      <color indexed="9"/>
      <name val="Calibri"/>
      <family val="2"/>
    </font>
    <font>
      <sz val="24"/>
      <color indexed="8"/>
      <name val="Franklin Gothic Demi"/>
      <family val="2"/>
    </font>
    <font>
      <b/>
      <sz val="12"/>
      <color indexed="8"/>
      <name val="Times New Roman"/>
      <family val="1"/>
    </font>
    <font>
      <sz val="11"/>
      <color indexed="8"/>
      <name val="Times New Roman"/>
      <family val="1"/>
    </font>
    <font>
      <b/>
      <sz val="11"/>
      <color indexed="8"/>
      <name val="Times New Roman"/>
      <family val="1"/>
    </font>
    <font>
      <sz val="26"/>
      <color indexed="8"/>
      <name val="Franklin Gothic Demi"/>
      <family val="2"/>
    </font>
    <font>
      <b/>
      <sz val="10"/>
      <color indexed="8"/>
      <name val="Times New Roman"/>
      <family val="1"/>
    </font>
    <font>
      <b/>
      <u val="single"/>
      <sz val="11"/>
      <color indexed="8"/>
      <name val="Times New Roman"/>
      <family val="1"/>
    </font>
    <font>
      <u val="single"/>
      <sz val="11"/>
      <color indexed="8"/>
      <name val="Times New Roman"/>
      <family val="1"/>
    </font>
    <font>
      <b/>
      <sz val="8"/>
      <color indexed="8"/>
      <name val="Times New Roman"/>
      <family val="1"/>
    </font>
    <font>
      <sz val="7"/>
      <color indexed="8"/>
      <name val="Times New Roman"/>
      <family val="1"/>
    </font>
    <font>
      <b/>
      <sz val="7"/>
      <color indexed="8"/>
      <name val="Times New Roman"/>
      <family val="1"/>
    </font>
    <font>
      <u val="single"/>
      <sz val="12"/>
      <color indexed="8"/>
      <name val="Times New Roman"/>
      <family val="1"/>
    </font>
    <font>
      <i/>
      <sz val="11"/>
      <color indexed="8"/>
      <name val="Times New Roman"/>
      <family val="1"/>
    </font>
    <font>
      <b/>
      <sz val="9"/>
      <color indexed="9"/>
      <name val="Arial"/>
      <family val="2"/>
    </font>
    <font>
      <sz val="11"/>
      <color indexed="1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7"/>
      <name val="Calibri"/>
      <family val="2"/>
    </font>
    <font>
      <sz val="11"/>
      <color indexed="20"/>
      <name val="Calibri"/>
      <family val="2"/>
    </font>
    <font>
      <sz val="11"/>
      <color indexed="60"/>
      <name val="Calibri"/>
      <family val="2"/>
    </font>
    <font>
      <i/>
      <sz val="11"/>
      <color indexed="23"/>
      <name val="Calibri"/>
      <family val="2"/>
    </font>
    <font>
      <sz val="11"/>
      <color rgb="FF00000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Times New Roman"/>
      <family val="1"/>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Times New Roman"/>
      <family val="1"/>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9"/>
      <color theme="0"/>
      <name val="Arial"/>
      <family val="2"/>
    </font>
    <font>
      <b/>
      <sz val="18"/>
      <color theme="3"/>
      <name val="Cambria"/>
      <family val="2"/>
    </font>
    <font>
      <b/>
      <sz val="11"/>
      <color theme="1"/>
      <name val="Calibri"/>
      <family val="2"/>
    </font>
    <font>
      <sz val="11"/>
      <color rgb="FFFF0000"/>
      <name val="Calibri"/>
      <family val="2"/>
    </font>
    <font>
      <sz val="12"/>
      <color rgb="FF000000"/>
      <name val="Arial"/>
      <family val="2"/>
    </font>
    <font>
      <sz val="12"/>
      <color rgb="FF000000"/>
      <name val="Times New Roman"/>
      <family val="1"/>
    </font>
    <font>
      <sz val="8"/>
      <color rgb="FF000000"/>
      <name val="Times New Roman"/>
      <family val="1"/>
    </font>
    <font>
      <sz val="14"/>
      <color rgb="FF000000"/>
      <name val="Calibri"/>
      <family val="2"/>
    </font>
    <font>
      <b/>
      <sz val="14"/>
      <color rgb="FF000000"/>
      <name val="Calibri"/>
      <family val="2"/>
    </font>
    <font>
      <b/>
      <sz val="14"/>
      <color rgb="FFC00000"/>
      <name val="Calibri"/>
      <family val="2"/>
    </font>
    <font>
      <sz val="14"/>
      <color theme="0"/>
      <name val="Calibri"/>
      <family val="2"/>
    </font>
    <font>
      <sz val="14"/>
      <color theme="1"/>
      <name val="Calibri"/>
      <family val="2"/>
    </font>
    <font>
      <b/>
      <sz val="10"/>
      <color theme="0"/>
      <name val="Times New Roman"/>
      <family val="1"/>
    </font>
    <font>
      <sz val="9"/>
      <color rgb="FF000000"/>
      <name val="Arial"/>
      <family val="2"/>
    </font>
    <font>
      <b/>
      <sz val="12"/>
      <color theme="0"/>
      <name val="Arial"/>
      <family val="2"/>
    </font>
    <font>
      <b/>
      <sz val="12"/>
      <color rgb="FF000000"/>
      <name val="Arial"/>
      <family val="2"/>
    </font>
    <font>
      <b/>
      <sz val="12"/>
      <color theme="1"/>
      <name val="Arial"/>
      <family val="2"/>
    </font>
    <font>
      <b/>
      <u val="single"/>
      <sz val="12"/>
      <color rgb="FF000000"/>
      <name val="Arial"/>
      <family val="2"/>
    </font>
    <font>
      <b/>
      <sz val="12"/>
      <color rgb="FFFF0000"/>
      <name val="Arial"/>
      <family val="2"/>
    </font>
    <font>
      <sz val="12"/>
      <color theme="1"/>
      <name val="Arial"/>
      <family val="2"/>
    </font>
    <font>
      <sz val="11"/>
      <color rgb="FF000000"/>
      <name val="Arial"/>
      <family val="2"/>
    </font>
    <font>
      <b/>
      <u val="single"/>
      <sz val="12"/>
      <color theme="1"/>
      <name val="Arial"/>
      <family val="2"/>
    </font>
    <font>
      <b/>
      <sz val="11"/>
      <color theme="0"/>
      <name val="Arial"/>
      <family val="2"/>
    </font>
    <font>
      <b/>
      <sz val="26"/>
      <color rgb="FF000000"/>
      <name val="Arial"/>
      <family val="2"/>
    </font>
    <font>
      <b/>
      <sz val="11"/>
      <color rgb="FF000000"/>
      <name val="Arial"/>
      <family val="2"/>
    </font>
    <font>
      <b/>
      <sz val="11"/>
      <color theme="1"/>
      <name val="Arial"/>
      <family val="2"/>
    </font>
    <font>
      <sz val="11"/>
      <color theme="1"/>
      <name val="Arial"/>
      <family val="2"/>
    </font>
    <font>
      <b/>
      <sz val="10"/>
      <color theme="0"/>
      <name val="Calibri"/>
      <family val="2"/>
    </font>
    <font>
      <b/>
      <sz val="12"/>
      <color rgb="FF000000"/>
      <name val="Times New Roman"/>
      <family val="1"/>
    </font>
    <font>
      <sz val="11"/>
      <color rgb="FF000000"/>
      <name val="Times New Roman"/>
      <family val="1"/>
    </font>
    <font>
      <b/>
      <sz val="11"/>
      <color rgb="FF000000"/>
      <name val="Times New Roman"/>
      <family val="1"/>
    </font>
    <font>
      <sz val="26"/>
      <color rgb="FF000000"/>
      <name val="Franklin Gothic Demi"/>
      <family val="2"/>
    </font>
    <font>
      <b/>
      <sz val="10"/>
      <color rgb="FF000000"/>
      <name val="Times New Roman"/>
      <family val="1"/>
    </font>
    <font>
      <b/>
      <sz val="8"/>
      <color rgb="FF000000"/>
      <name val="Times New Roman"/>
      <family val="1"/>
    </font>
    <font>
      <sz val="7"/>
      <color rgb="FF000000"/>
      <name val="Times New Roman"/>
      <family val="1"/>
    </font>
    <font>
      <b/>
      <sz val="7"/>
      <color rgb="FF000000"/>
      <name val="Times New Roman"/>
      <family val="1"/>
    </font>
    <font>
      <u val="single"/>
      <sz val="11"/>
      <color rgb="FF000000"/>
      <name val="Times New Roman"/>
      <family val="1"/>
    </font>
    <font>
      <b/>
      <sz val="14"/>
      <color theme="0"/>
      <name val="Calibri"/>
      <family val="2"/>
    </font>
    <font>
      <u val="single"/>
      <sz val="14"/>
      <color theme="10"/>
      <name val="Calibri"/>
      <family val="2"/>
    </font>
    <font>
      <b/>
      <sz val="15"/>
      <color rgb="FFFF0000"/>
      <name val="Calibri"/>
      <family val="2"/>
    </font>
    <font>
      <sz val="14"/>
      <color rgb="FF000000"/>
      <name val="Times New Roman"/>
      <family val="1"/>
    </font>
    <font>
      <sz val="10"/>
      <color rgb="FF000000"/>
      <name val="Arial"/>
      <family val="2"/>
    </font>
    <font>
      <sz val="16"/>
      <color theme="4"/>
      <name val="Arial"/>
      <family val="2"/>
    </font>
    <font>
      <sz val="12"/>
      <color theme="4"/>
      <name val="Arial"/>
      <family val="2"/>
    </font>
    <font>
      <sz val="12"/>
      <color theme="0"/>
      <name val="Arial"/>
      <family val="2"/>
    </font>
    <font>
      <sz val="20"/>
      <color theme="4"/>
      <name val="Arial"/>
      <family val="2"/>
    </font>
    <font>
      <b/>
      <sz val="10"/>
      <color rgb="FF000000"/>
      <name val="Arial"/>
      <family val="2"/>
    </font>
    <font>
      <sz val="24"/>
      <color rgb="FF000000"/>
      <name val="Franklin Gothic Demi"/>
      <family val="2"/>
    </font>
    <font>
      <b/>
      <u val="single"/>
      <sz val="11"/>
      <color rgb="FF000000"/>
      <name val="Times New Roman"/>
      <family val="1"/>
    </font>
    <font>
      <u val="single"/>
      <sz val="12"/>
      <color rgb="FF000000"/>
      <name val="Times New Roman"/>
      <family val="1"/>
    </font>
    <font>
      <i/>
      <sz val="11"/>
      <color rgb="FF000000"/>
      <name val="Times New Roman"/>
      <family val="1"/>
    </font>
    <font>
      <b/>
      <sz val="8"/>
      <name val="Times New Roman"/>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rgb="FFFF6600"/>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3"/>
        <bgColor indexed="64"/>
      </patternFill>
    </fill>
    <fill>
      <patternFill patternType="solid">
        <fgColor rgb="FFFFFF00"/>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4999699890613556"/>
        <bgColor indexed="64"/>
      </patternFill>
    </fill>
    <fill>
      <patternFill patternType="solid">
        <fgColor rgb="FF4F81BD"/>
        <bgColor indexed="64"/>
      </patternFill>
    </fill>
    <fill>
      <patternFill patternType="solid">
        <fgColor theme="1" tint="0.34999001026153564"/>
        <bgColor indexed="64"/>
      </patternFill>
    </fill>
    <fill>
      <patternFill patternType="solid">
        <fgColor theme="3"/>
        <bgColor indexed="64"/>
      </patternFill>
    </fill>
    <fill>
      <patternFill patternType="solid">
        <fgColor theme="0" tint="-0.04997999966144562"/>
        <bgColor indexed="64"/>
      </patternFill>
    </fill>
    <fill>
      <patternFill patternType="solid">
        <fgColor rgb="FFDBE5F1"/>
        <bgColor indexed="64"/>
      </patternFill>
    </fill>
  </fills>
  <borders count="1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medium">
        <color theme="0" tint="-0.4999699890613556"/>
      </right>
      <top/>
      <bottom/>
    </border>
    <border>
      <left style="medium">
        <color indexed="23"/>
      </left>
      <right style="medium">
        <color indexed="23"/>
      </right>
      <top style="medium">
        <color indexed="23"/>
      </top>
      <bottom style="thin">
        <color theme="1" tint="0.49998000264167786"/>
      </bottom>
    </border>
    <border>
      <left/>
      <right style="medium">
        <color indexed="23"/>
      </right>
      <top style="medium">
        <color indexed="23"/>
      </top>
      <bottom/>
    </border>
    <border>
      <left style="medium">
        <color indexed="23"/>
      </left>
      <right/>
      <top style="thin">
        <color theme="1" tint="0.49998000264167786"/>
      </top>
      <bottom style="medium">
        <color rgb="FF4F81BD"/>
      </bottom>
    </border>
    <border>
      <left/>
      <right style="medium">
        <color indexed="23"/>
      </right>
      <top/>
      <bottom/>
    </border>
    <border>
      <left style="medium">
        <color indexed="23"/>
      </left>
      <right style="medium">
        <color indexed="23"/>
      </right>
      <top style="thin">
        <color theme="1" tint="0.49998000264167786"/>
      </top>
      <bottom/>
    </border>
    <border>
      <left style="medium">
        <color theme="0" tint="-0.4999699890613556"/>
      </left>
      <right>
        <color indexed="63"/>
      </right>
      <top>
        <color indexed="63"/>
      </top>
      <bottom>
        <color indexed="63"/>
      </bottom>
    </border>
    <border>
      <left style="medium">
        <color theme="0" tint="-0.4999699890613556"/>
      </left>
      <right style="medium">
        <color theme="0" tint="-0.4999699890613556"/>
      </right>
      <top style="thin">
        <color theme="0" tint="-0.4999699890613556"/>
      </top>
      <bottom style="thin">
        <color theme="0" tint="-0.4999699890613556"/>
      </bottom>
    </border>
    <border>
      <left style="medium">
        <color theme="0" tint="-0.3499799966812134"/>
      </left>
      <right style="medium">
        <color theme="0" tint="-0.3499799966812134"/>
      </right>
      <top style="thin">
        <color theme="0" tint="-0.4999699890613556"/>
      </top>
      <bottom style="thin">
        <color theme="0" tint="-0.4999699890613556"/>
      </bottom>
    </border>
    <border>
      <left style="medium">
        <color theme="0" tint="-0.3499799966812134"/>
      </left>
      <right/>
      <top/>
      <bottom/>
    </border>
    <border>
      <left style="medium">
        <color theme="0" tint="-0.4999699890613556"/>
      </left>
      <right style="medium">
        <color theme="0" tint="-0.4999699890613556"/>
      </right>
      <top style="thin">
        <color theme="0" tint="-0.4999699890613556"/>
      </top>
      <bottom style="thin">
        <color theme="0" tint="-0.3499799966812134"/>
      </bottom>
    </border>
    <border>
      <left style="medium">
        <color theme="0" tint="-0.3499799966812134"/>
      </left>
      <right style="medium">
        <color theme="0" tint="-0.3499799966812134"/>
      </right>
      <top>
        <color indexed="63"/>
      </top>
      <bottom style="thin">
        <color theme="0" tint="-0.4999699890613556"/>
      </bottom>
    </border>
    <border>
      <left style="medium">
        <color theme="0" tint="-0.4999699890613556"/>
      </left>
      <right style="medium">
        <color theme="0" tint="-0.4999699890613556"/>
      </right>
      <top style="thin">
        <color theme="0" tint="-0.3499799966812134"/>
      </top>
      <bottom/>
    </border>
    <border>
      <left style="medium">
        <color theme="0" tint="-0.3499799966812134"/>
      </left>
      <right style="medium">
        <color theme="0" tint="-0.3499799966812134"/>
      </right>
      <top style="thin">
        <color theme="0" tint="-0.4999699890613556"/>
      </top>
      <bottom>
        <color indexed="63"/>
      </bottom>
    </border>
    <border>
      <left style="medium">
        <color theme="0" tint="-0.3499799966812134"/>
      </left>
      <right style="medium">
        <color theme="0" tint="-0.4999699890613556"/>
      </right>
      <top style="thin">
        <color theme="0" tint="-0.4999699890613556"/>
      </top>
      <bottom>
        <color indexed="63"/>
      </bottom>
    </border>
    <border>
      <left style="medium">
        <color theme="0" tint="-0.4999699890613556"/>
      </left>
      <right style="medium">
        <color theme="0" tint="-0.4999699890613556"/>
      </right>
      <top/>
      <bottom>
        <color indexed="63"/>
      </bottom>
    </border>
    <border>
      <left style="medium">
        <color theme="0" tint="-0.3499799966812134"/>
      </left>
      <right style="medium">
        <color theme="0" tint="-0.4999699890613556"/>
      </right>
      <top style="thin">
        <color theme="0" tint="-0.4999699890613556"/>
      </top>
      <bottom style="thin">
        <color theme="0" tint="-0.4999699890613556"/>
      </bottom>
    </border>
    <border>
      <left style="medium">
        <color theme="0" tint="-0.4999699890613556"/>
      </left>
      <right style="medium">
        <color theme="0" tint="-0.4999699890613556"/>
      </right>
      <top style="thin">
        <color theme="0" tint="-0.4999699890613556"/>
      </top>
      <bottom/>
    </border>
    <border>
      <left style="medium">
        <color theme="0" tint="-0.3499799966812134"/>
      </left>
      <right style="medium">
        <color theme="0" tint="-0.3499799966812134"/>
      </right>
      <top/>
      <bottom style="thin">
        <color theme="0" tint="-0.3499799966812134"/>
      </bottom>
    </border>
    <border>
      <left style="medium">
        <color theme="0" tint="-0.3499799966812134"/>
      </left>
      <right style="medium">
        <color theme="0" tint="-0.4999699890613556"/>
      </right>
      <top/>
      <bottom style="thin">
        <color theme="0" tint="-0.4999699890613556"/>
      </bottom>
    </border>
    <border>
      <left style="medium">
        <color theme="0" tint="-0.3499799966812134"/>
      </left>
      <right style="medium">
        <color theme="0" tint="-0.3499799966812134"/>
      </right>
      <top/>
      <bottom/>
    </border>
    <border>
      <left style="medium">
        <color theme="0" tint="-0.3499799966812134"/>
      </left>
      <right style="medium">
        <color theme="0" tint="-0.4999699890613556"/>
      </right>
      <top/>
      <bottom>
        <color indexed="63"/>
      </bottom>
    </border>
    <border>
      <left style="medium">
        <color theme="0" tint="-0.4999699890613556"/>
      </left>
      <right/>
      <top style="thin">
        <color theme="0" tint="-0.3499799966812134"/>
      </top>
      <bottom style="thin">
        <color theme="0" tint="-0.4999699890613556"/>
      </bottom>
    </border>
    <border>
      <left>
        <color indexed="63"/>
      </left>
      <right>
        <color indexed="63"/>
      </right>
      <top style="thin">
        <color theme="0" tint="-0.3499799966812134"/>
      </top>
      <bottom/>
    </border>
    <border>
      <left>
        <color indexed="63"/>
      </left>
      <right style="medium">
        <color theme="0" tint="-0.4999699890613556"/>
      </right>
      <top style="thin">
        <color theme="0" tint="-0.4999699890613556"/>
      </top>
      <bottom style="thin">
        <color theme="0" tint="-0.4999699890613556"/>
      </bottom>
    </border>
    <border>
      <left style="medium">
        <color theme="0" tint="-0.4999699890613556"/>
      </left>
      <right style="medium">
        <color theme="0" tint="-0.3499799966812134"/>
      </right>
      <top style="thin">
        <color theme="0" tint="-0.4999699890613556"/>
      </top>
      <bottom style="thin">
        <color theme="0" tint="-0.4999699890613556"/>
      </bottom>
    </border>
    <border>
      <left/>
      <right style="medium">
        <color theme="1" tint="0.34999001026153564"/>
      </right>
      <top/>
      <bottom/>
    </border>
    <border>
      <left style="medium">
        <color theme="1" tint="0.34999001026153564"/>
      </left>
      <right>
        <color indexed="63"/>
      </right>
      <top>
        <color indexed="63"/>
      </top>
      <bottom>
        <color indexed="63"/>
      </bottom>
    </border>
    <border>
      <left style="thin">
        <color rgb="FF000000"/>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thin">
        <color rgb="FF000000"/>
      </left>
      <right/>
      <top/>
      <bottom style="thin">
        <color rgb="FF000000"/>
      </bottom>
    </border>
    <border>
      <left/>
      <right style="thin">
        <color rgb="FF000000"/>
      </right>
      <top/>
      <bottom style="thin">
        <color rgb="FF000000"/>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bottom/>
    </border>
    <border>
      <left style="thin">
        <color rgb="FF000000"/>
      </left>
      <right style="thin">
        <color rgb="FF000000"/>
      </right>
      <top/>
      <bottom/>
    </border>
    <border>
      <left style="thin">
        <color rgb="FF000000"/>
      </left>
      <right style="thin">
        <color rgb="FF000000"/>
      </right>
      <top>
        <color indexed="63"/>
      </top>
      <bottom style="thin"/>
    </border>
    <border>
      <left style="thin">
        <color rgb="FF000000"/>
      </left>
      <right/>
      <top/>
      <bottom style="thin"/>
    </border>
    <border>
      <left/>
      <right style="thin">
        <color rgb="FF000000"/>
      </right>
      <top/>
      <bottom style="thin"/>
    </border>
    <border>
      <left style="thin"/>
      <right/>
      <top/>
      <bottom/>
    </border>
    <border>
      <left/>
      <right/>
      <top/>
      <bottom style="thin"/>
    </border>
    <border>
      <left/>
      <right/>
      <top style="thin"/>
      <bottom style="thin"/>
    </border>
    <border>
      <left style="thin"/>
      <right/>
      <top/>
      <bottom style="thin"/>
    </border>
    <border>
      <left/>
      <right style="thin">
        <color rgb="FF000000"/>
      </right>
      <top/>
      <bottom/>
    </border>
    <border>
      <left style="thin"/>
      <right style="thin"/>
      <top style="thin"/>
      <bottom style="thin"/>
    </border>
    <border>
      <left style="thin"/>
      <right/>
      <top style="thin"/>
      <bottom style="thin"/>
    </border>
    <border>
      <left/>
      <right style="thin"/>
      <top style="thin"/>
      <bottom style="thin"/>
    </border>
    <border>
      <left style="thin">
        <color rgb="FF000000"/>
      </left>
      <right style="thin">
        <color rgb="FF000000"/>
      </right>
      <top style="thin"/>
      <bottom>
        <color indexed="63"/>
      </bottom>
    </border>
    <border>
      <left/>
      <right>
        <color indexed="63"/>
      </right>
      <top/>
      <bottom style="thin">
        <color rgb="FF000000"/>
      </bottom>
    </border>
    <border>
      <left/>
      <right>
        <color indexed="63"/>
      </right>
      <top style="thin">
        <color rgb="FF000000"/>
      </top>
      <bottom style="thin">
        <color rgb="FF000000"/>
      </bottom>
    </border>
    <border>
      <left style="thin"/>
      <right style="thin"/>
      <top/>
      <bottom style="thin"/>
    </border>
    <border>
      <left style="thin">
        <color rgb="FF000000"/>
      </left>
      <right/>
      <top style="thin">
        <color rgb="FF000000"/>
      </top>
      <bottom/>
    </border>
    <border>
      <left/>
      <right style="thin"/>
      <top style="thin"/>
      <bottom/>
    </border>
    <border>
      <left style="thin"/>
      <right style="thin">
        <color rgb="FF000000"/>
      </right>
      <top style="thin">
        <color rgb="FF000000"/>
      </top>
      <bottom>
        <color indexed="63"/>
      </bottom>
    </border>
    <border>
      <left/>
      <right style="thin"/>
      <top/>
      <bottom style="thin"/>
    </border>
    <border>
      <left style="thin"/>
      <right/>
      <top style="thin"/>
      <bottom/>
    </border>
    <border>
      <left style="thin"/>
      <right style="thin"/>
      <top/>
      <bottom/>
    </border>
    <border>
      <left style="thin">
        <color rgb="FF000000"/>
      </left>
      <right style="thin"/>
      <top style="thin">
        <color rgb="FF000000"/>
      </top>
      <bottom style="thin">
        <color rgb="FF000000"/>
      </bottom>
    </border>
    <border>
      <left/>
      <right style="thin">
        <color rgb="FF000000"/>
      </right>
      <top style="thin"/>
      <bottom style="thin"/>
    </border>
    <border>
      <left style="thin"/>
      <right style="thin"/>
      <top style="thin"/>
      <bottom/>
    </border>
    <border>
      <left style="thin">
        <color rgb="FF000000"/>
      </left>
      <right style="thin"/>
      <top/>
      <bottom style="thin">
        <color rgb="FF000000"/>
      </bottom>
    </border>
    <border>
      <left style="thin">
        <color theme="3"/>
      </left>
      <right style="thin">
        <color theme="3"/>
      </right>
      <top style="thin">
        <color theme="3"/>
      </top>
      <bottom>
        <color indexed="63"/>
      </bottom>
    </border>
    <border>
      <left/>
      <right/>
      <top/>
      <bottom style="thin">
        <color theme="0" tint="-0.4999699890613556"/>
      </bottom>
    </border>
    <border>
      <left>
        <color indexed="63"/>
      </left>
      <right>
        <color indexed="63"/>
      </right>
      <top>
        <color indexed="63"/>
      </top>
      <bottom style="thin">
        <color theme="3"/>
      </bottom>
    </border>
    <border>
      <left/>
      <right style="thin"/>
      <top/>
      <bottom/>
    </border>
    <border>
      <left style="thin">
        <color rgb="FF000000"/>
      </left>
      <right style="thin"/>
      <top style="thin">
        <color rgb="FF000000"/>
      </top>
      <bottom/>
    </border>
    <border>
      <left style="thin">
        <color rgb="FF000000"/>
      </left>
      <right style="thin"/>
      <top/>
      <bottom/>
    </border>
    <border>
      <left style="thin"/>
      <right style="thin"/>
      <top style="thin"/>
      <bottom style="thin">
        <color theme="0" tint="-0.4999699890613556"/>
      </bottom>
    </border>
    <border>
      <left/>
      <right/>
      <top style="thin"/>
      <bottom/>
    </border>
    <border>
      <left style="thin">
        <color rgb="FF000000"/>
      </left>
      <right style="thin"/>
      <top style="thin"/>
      <bottom style="thin"/>
    </border>
    <border>
      <left/>
      <right style="thin"/>
      <top style="thin">
        <color rgb="FF000000"/>
      </top>
      <bottom style="thin">
        <color rgb="FF000000"/>
      </bottom>
    </border>
    <border>
      <left/>
      <right style="thin"/>
      <top style="thin">
        <color rgb="FF000000"/>
      </top>
      <bottom/>
    </border>
    <border>
      <left/>
      <right/>
      <top/>
      <bottom style="medium"/>
    </border>
    <border>
      <left/>
      <right/>
      <top/>
      <bottom style="medium">
        <color theme="0" tint="-0.3499799966812134"/>
      </bottom>
    </border>
    <border>
      <left style="medium">
        <color theme="0" tint="-0.4999699890613556"/>
      </left>
      <right>
        <color indexed="63"/>
      </right>
      <top style="thin">
        <color theme="0" tint="-0.4999699890613556"/>
      </top>
      <bottom style="thin">
        <color theme="0" tint="-0.4999699890613556"/>
      </bottom>
    </border>
    <border>
      <left>
        <color indexed="63"/>
      </left>
      <right>
        <color indexed="63"/>
      </right>
      <top style="thin">
        <color theme="0" tint="-0.4999699890613556"/>
      </top>
      <bottom style="thin">
        <color theme="0" tint="-0.4999699890613556"/>
      </bottom>
    </border>
    <border>
      <left/>
      <right style="medium">
        <color theme="0" tint="-0.3499799966812134"/>
      </right>
      <top style="thin">
        <color theme="0" tint="-0.4999699890613556"/>
      </top>
      <bottom style="thin">
        <color theme="0" tint="-0.4999699890613556"/>
      </bottom>
    </border>
    <border>
      <left style="medium">
        <color theme="0" tint="-0.4999699890613556"/>
      </left>
      <right/>
      <top style="thin">
        <color theme="0" tint="-0.4999699890613556"/>
      </top>
      <bottom/>
    </border>
    <border>
      <left>
        <color indexed="63"/>
      </left>
      <right>
        <color indexed="63"/>
      </right>
      <top style="thin">
        <color theme="0" tint="-0.4999699890613556"/>
      </top>
      <bottom>
        <color indexed="63"/>
      </bottom>
    </border>
    <border>
      <left>
        <color indexed="63"/>
      </left>
      <right style="medium">
        <color theme="0" tint="-0.4999699890613556"/>
      </right>
      <top style="thin">
        <color theme="0" tint="-0.4999699890613556"/>
      </top>
      <bottom>
        <color indexed="63"/>
      </bottom>
    </border>
    <border>
      <left/>
      <right style="medium">
        <color theme="0" tint="-0.3499799966812134"/>
      </right>
      <top style="thin">
        <color theme="0" tint="-0.4999699890613556"/>
      </top>
      <bottom/>
    </border>
    <border>
      <left style="medium">
        <color theme="0" tint="-0.4999699890613556"/>
      </left>
      <right/>
      <top style="thin">
        <color theme="1" tint="0.49998000264167786"/>
      </top>
      <bottom style="medium">
        <color rgb="FF4F81BD"/>
      </bottom>
    </border>
    <border>
      <left/>
      <right style="medium">
        <color indexed="23"/>
      </right>
      <top style="thin">
        <color theme="1" tint="0.49998000264167786"/>
      </top>
      <bottom style="medium">
        <color rgb="FF4F81BD"/>
      </bottom>
    </border>
    <border>
      <left style="medium">
        <color theme="0" tint="-0.4999699890613556"/>
      </left>
      <right/>
      <top style="medium">
        <color rgb="FF4F81BD"/>
      </top>
      <bottom/>
    </border>
    <border>
      <left/>
      <right/>
      <top style="medium">
        <color rgb="FF4F81BD"/>
      </top>
      <bottom/>
    </border>
    <border>
      <left/>
      <right style="medium">
        <color theme="0" tint="-0.4999699890613556"/>
      </right>
      <top style="medium">
        <color rgb="FF4F81BD"/>
      </top>
      <bottom/>
    </border>
    <border>
      <left/>
      <right style="medium">
        <color theme="0" tint="-0.3499799966812134"/>
      </right>
      <top>
        <color indexed="63"/>
      </top>
      <bottom style="thin">
        <color theme="0" tint="-0.4999699890613556"/>
      </bottom>
    </border>
    <border>
      <left/>
      <right/>
      <top style="thin">
        <color theme="1" tint="0.49998000264167786"/>
      </top>
      <bottom style="medium">
        <color rgb="FF4F81BD"/>
      </bottom>
    </border>
    <border>
      <left style="medium">
        <color theme="1" tint="0.34999001026153564"/>
      </left>
      <right/>
      <top/>
      <bottom style="medium">
        <color rgb="FF4F81BD"/>
      </bottom>
    </border>
    <border>
      <left/>
      <right/>
      <top/>
      <bottom style="medium">
        <color rgb="FF4F81BD"/>
      </bottom>
    </border>
    <border>
      <left/>
      <right style="medium">
        <color theme="1" tint="0.34999001026153564"/>
      </right>
      <top/>
      <bottom style="medium">
        <color rgb="FF4F81BD"/>
      </bottom>
    </border>
    <border>
      <left style="medium">
        <color indexed="23"/>
      </left>
      <right/>
      <top style="medium">
        <color indexed="23"/>
      </top>
      <bottom style="thin">
        <color theme="1" tint="0.49998000264167786"/>
      </bottom>
    </border>
    <border>
      <left/>
      <right/>
      <top style="medium">
        <color indexed="23"/>
      </top>
      <bottom style="thin">
        <color theme="1" tint="0.49998000264167786"/>
      </bottom>
    </border>
    <border>
      <left style="medium">
        <color theme="0" tint="-0.4999699890613556"/>
      </left>
      <right/>
      <top style="thin">
        <color theme="0" tint="-0.4999699890613556"/>
      </top>
      <bottom style="thin">
        <color theme="0" tint="-0.3499799966812134"/>
      </bottom>
    </border>
    <border>
      <left/>
      <right/>
      <top style="thin">
        <color theme="0" tint="-0.4999699890613556"/>
      </top>
      <bottom style="thin">
        <color theme="0" tint="-0.3499799966812134"/>
      </bottom>
    </border>
    <border>
      <left/>
      <right style="medium">
        <color indexed="23"/>
      </right>
      <top style="medium">
        <color indexed="23"/>
      </top>
      <bottom style="thin">
        <color theme="1" tint="0.49998000264167786"/>
      </bottom>
    </border>
    <border>
      <left style="medium">
        <color theme="0" tint="-0.4999699890613556"/>
      </left>
      <right/>
      <top style="thin">
        <color theme="0" tint="-0.3499799966812134"/>
      </top>
      <bottom>
        <color indexed="63"/>
      </bottom>
    </border>
    <border>
      <left>
        <color indexed="63"/>
      </left>
      <right style="medium">
        <color theme="0" tint="-0.4999699890613556"/>
      </right>
      <top style="thin">
        <color theme="0" tint="-0.3499799966812134"/>
      </top>
      <bottom>
        <color indexed="63"/>
      </bottom>
    </border>
    <border>
      <left/>
      <right style="medium">
        <color theme="0" tint="-0.4999699890613556"/>
      </right>
      <top style="thin">
        <color theme="0" tint="-0.4999699890613556"/>
      </top>
      <bottom style="thin">
        <color theme="0" tint="-0.3499799966812134"/>
      </bottom>
    </border>
    <border>
      <left style="medium">
        <color theme="0" tint="-0.3499799966812134"/>
      </left>
      <right/>
      <top/>
      <bottom style="thin">
        <color theme="0" tint="-0.4999699890613556"/>
      </bottom>
    </border>
    <border>
      <left/>
      <right style="medium">
        <color theme="0" tint="-0.4999699890613556"/>
      </right>
      <top/>
      <bottom style="thin">
        <color theme="0" tint="-0.4999699890613556"/>
      </bottom>
    </border>
    <border>
      <left/>
      <right style="medium">
        <color theme="0" tint="-0.3499799966812134"/>
      </right>
      <top/>
      <bottom/>
    </border>
    <border>
      <left style="medium">
        <color theme="0" tint="-0.4999699890613556"/>
      </left>
      <right/>
      <top style="medium">
        <color theme="0" tint="-0.4999699890613556"/>
      </top>
      <bottom style="thin">
        <color theme="0" tint="-0.4999699890613556"/>
      </bottom>
    </border>
    <border>
      <left/>
      <right/>
      <top style="medium">
        <color theme="0" tint="-0.4999699890613556"/>
      </top>
      <bottom style="thin">
        <color theme="0" tint="-0.4999699890613556"/>
      </bottom>
    </border>
    <border>
      <left/>
      <right style="medium">
        <color theme="0" tint="-0.4999699890613556"/>
      </right>
      <top style="medium">
        <color theme="0" tint="-0.4999699890613556"/>
      </top>
      <bottom style="thin">
        <color theme="0" tint="-0.4999699890613556"/>
      </bottom>
    </border>
    <border>
      <left>
        <color indexed="63"/>
      </left>
      <right>
        <color indexed="63"/>
      </right>
      <top style="thin">
        <color theme="0"/>
      </top>
      <bottom>
        <color indexed="63"/>
      </bottom>
    </border>
    <border>
      <left style="thin"/>
      <right>
        <color indexed="63"/>
      </right>
      <top style="thin"/>
      <bottom style="thin">
        <color theme="3"/>
      </bottom>
    </border>
    <border>
      <left>
        <color indexed="63"/>
      </left>
      <right style="thin"/>
      <top style="thin"/>
      <bottom style="thin">
        <color theme="3"/>
      </bottom>
    </border>
    <border>
      <left style="thin">
        <color theme="3"/>
      </left>
      <right>
        <color indexed="63"/>
      </right>
      <top style="thin">
        <color theme="3"/>
      </top>
      <bottom style="thin">
        <color theme="3"/>
      </bottom>
    </border>
    <border>
      <left>
        <color indexed="63"/>
      </left>
      <right style="thin">
        <color theme="3"/>
      </right>
      <top style="thin">
        <color theme="3"/>
      </top>
      <bottom style="thin">
        <color theme="3"/>
      </bottom>
    </border>
    <border>
      <left/>
      <right style="thin">
        <color rgb="FF000000"/>
      </right>
      <top style="thin">
        <color rgb="FF000000"/>
      </top>
      <bottom/>
    </border>
    <border>
      <left>
        <color indexed="63"/>
      </left>
      <right>
        <color indexed="63"/>
      </right>
      <top style="thin">
        <color theme="3"/>
      </top>
      <bottom>
        <color indexed="63"/>
      </bottom>
    </border>
    <border>
      <left style="thin">
        <color rgb="FF000000"/>
      </left>
      <right style="thin">
        <color rgb="FF000000"/>
      </right>
      <top style="thin">
        <color rgb="FF000000"/>
      </top>
      <bottom/>
    </border>
    <border>
      <left style="thin">
        <color rgb="FF000000"/>
      </left>
      <right>
        <color indexed="63"/>
      </right>
      <top style="thin"/>
      <bottom/>
    </border>
    <border>
      <left>
        <color indexed="63"/>
      </left>
      <right style="thin">
        <color rgb="FF000000"/>
      </right>
      <top style="thin"/>
      <bottom>
        <color indexed="63"/>
      </bottom>
    </border>
    <border>
      <left>
        <color indexed="63"/>
      </left>
      <right>
        <color indexed="63"/>
      </right>
      <top>
        <color indexed="63"/>
      </top>
      <bottom style="thin">
        <color theme="0"/>
      </bottom>
    </border>
    <border>
      <left style="thin">
        <color theme="0"/>
      </left>
      <right>
        <color indexed="63"/>
      </right>
      <top>
        <color indexed="63"/>
      </top>
      <bottom style="thin">
        <color theme="3"/>
      </bottom>
    </border>
    <border>
      <left>
        <color indexed="63"/>
      </left>
      <right>
        <color indexed="63"/>
      </right>
      <top style="thin">
        <color theme="3"/>
      </top>
      <bottom style="thin">
        <color theme="3"/>
      </bottom>
    </border>
    <border>
      <left>
        <color indexed="63"/>
      </left>
      <right style="thin">
        <color theme="0"/>
      </right>
      <top style="thin">
        <color theme="3"/>
      </top>
      <bottom style="thin">
        <color theme="3"/>
      </bottom>
    </border>
    <border>
      <left style="thin">
        <color theme="0"/>
      </left>
      <right>
        <color indexed="63"/>
      </right>
      <top style="thin">
        <color theme="3"/>
      </top>
      <bottom style="thin">
        <color theme="3"/>
      </bottom>
    </border>
    <border>
      <left/>
      <right>
        <color indexed="63"/>
      </right>
      <top style="thin">
        <color rgb="FF000000"/>
      </top>
      <bottom/>
    </border>
    <border>
      <left style="thin">
        <color rgb="FF000000"/>
      </left>
      <right/>
      <top style="thin"/>
      <bottom style="thin">
        <color rgb="FF000000"/>
      </bottom>
    </border>
    <border>
      <left/>
      <right style="thin">
        <color rgb="FF000000"/>
      </right>
      <top style="thin"/>
      <bottom style="thin">
        <color rgb="FF000000"/>
      </bottom>
    </border>
    <border>
      <left style="thin"/>
      <right>
        <color indexed="63"/>
      </right>
      <top style="thin">
        <color theme="3"/>
      </top>
      <bottom style="thin">
        <color theme="3"/>
      </bottom>
    </border>
    <border>
      <left style="thin"/>
      <right style="thin"/>
      <top style="thin">
        <color theme="0" tint="-0.4999699890613556"/>
      </top>
      <bottom>
        <color indexed="63"/>
      </bottom>
    </border>
    <border>
      <left>
        <color indexed="63"/>
      </left>
      <right>
        <color indexed="63"/>
      </right>
      <top style="thin"/>
      <bottom style="thin">
        <color theme="0"/>
      </bottom>
    </border>
  </borders>
  <cellStyleXfs count="74">
    <xf numFmtId="0" fontId="89" fillId="0" borderId="0">
      <alignment/>
      <protection/>
    </xf>
    <xf numFmtId="0" fontId="89" fillId="0" borderId="0">
      <alignment/>
      <protection/>
    </xf>
    <xf numFmtId="0" fontId="89" fillId="0" borderId="0">
      <alignment/>
      <protection/>
    </xf>
    <xf numFmtId="0" fontId="89" fillId="0" borderId="0">
      <alignment/>
      <protection/>
    </xf>
    <xf numFmtId="0" fontId="89" fillId="0" borderId="0">
      <alignment/>
      <protection/>
    </xf>
    <xf numFmtId="0" fontId="89" fillId="0" borderId="0">
      <alignment/>
      <protection/>
    </xf>
    <xf numFmtId="0" fontId="89" fillId="0" borderId="0">
      <alignment/>
      <protection/>
    </xf>
    <xf numFmtId="0" fontId="89" fillId="0" borderId="0">
      <alignment/>
      <protection/>
    </xf>
    <xf numFmtId="0" fontId="89" fillId="0" borderId="0">
      <alignment/>
      <protection/>
    </xf>
    <xf numFmtId="0" fontId="89" fillId="0" borderId="0">
      <alignment/>
      <protection/>
    </xf>
    <xf numFmtId="0" fontId="89" fillId="0" borderId="0">
      <alignment/>
      <protection/>
    </xf>
    <xf numFmtId="0" fontId="89" fillId="0" borderId="0">
      <alignment/>
      <protection/>
    </xf>
    <xf numFmtId="0" fontId="89" fillId="0" borderId="0">
      <alignment/>
      <protection/>
    </xf>
    <xf numFmtId="0" fontId="89" fillId="0" borderId="0">
      <alignment/>
      <protection/>
    </xf>
    <xf numFmtId="0" fontId="89" fillId="0" borderId="0">
      <alignment/>
      <protection/>
    </xf>
    <xf numFmtId="0" fontId="90" fillId="2" borderId="0" applyNumberFormat="0" applyBorder="0" applyAlignment="0" applyProtection="0"/>
    <xf numFmtId="0" fontId="90" fillId="3" borderId="0" applyNumberFormat="0" applyBorder="0" applyAlignment="0" applyProtection="0"/>
    <xf numFmtId="0" fontId="90" fillId="4" borderId="0" applyNumberFormat="0" applyBorder="0" applyAlignment="0" applyProtection="0"/>
    <xf numFmtId="0" fontId="90" fillId="5" borderId="0" applyNumberFormat="0" applyBorder="0" applyAlignment="0" applyProtection="0"/>
    <xf numFmtId="0" fontId="90" fillId="6" borderId="0" applyNumberFormat="0" applyBorder="0" applyAlignment="0" applyProtection="0"/>
    <xf numFmtId="0" fontId="90" fillId="7" borderId="0" applyNumberFormat="0" applyBorder="0" applyAlignment="0" applyProtection="0"/>
    <xf numFmtId="0" fontId="90" fillId="8" borderId="0" applyNumberFormat="0" applyBorder="0" applyAlignment="0" applyProtection="0"/>
    <xf numFmtId="0" fontId="90" fillId="9" borderId="0" applyNumberFormat="0" applyBorder="0" applyAlignment="0" applyProtection="0"/>
    <xf numFmtId="0" fontId="90" fillId="10" borderId="0" applyNumberFormat="0" applyBorder="0" applyAlignment="0" applyProtection="0"/>
    <xf numFmtId="0" fontId="90" fillId="11" borderId="0" applyNumberFormat="0" applyBorder="0" applyAlignment="0" applyProtection="0"/>
    <xf numFmtId="0" fontId="90" fillId="12" borderId="0" applyNumberFormat="0" applyBorder="0" applyAlignment="0" applyProtection="0"/>
    <xf numFmtId="0" fontId="90" fillId="13" borderId="0" applyNumberFormat="0" applyBorder="0" applyAlignment="0" applyProtection="0"/>
    <xf numFmtId="0" fontId="91" fillId="14" borderId="0" applyNumberFormat="0" applyBorder="0" applyAlignment="0" applyProtection="0"/>
    <xf numFmtId="0" fontId="91" fillId="15" borderId="0" applyNumberFormat="0" applyBorder="0" applyAlignment="0" applyProtection="0"/>
    <xf numFmtId="0" fontId="91" fillId="16" borderId="0" applyNumberFormat="0" applyBorder="0" applyAlignment="0" applyProtection="0"/>
    <xf numFmtId="0" fontId="91" fillId="17" borderId="0" applyNumberFormat="0" applyBorder="0" applyAlignment="0" applyProtection="0"/>
    <xf numFmtId="0" fontId="91" fillId="18" borderId="0" applyNumberFormat="0" applyBorder="0" applyAlignment="0" applyProtection="0"/>
    <xf numFmtId="0" fontId="91" fillId="19" borderId="0" applyNumberFormat="0" applyBorder="0" applyAlignment="0" applyProtection="0"/>
    <xf numFmtId="0" fontId="91" fillId="20" borderId="0" applyNumberFormat="0" applyBorder="0" applyAlignment="0" applyProtection="0"/>
    <xf numFmtId="0" fontId="91" fillId="21" borderId="0" applyNumberFormat="0" applyBorder="0" applyAlignment="0" applyProtection="0"/>
    <xf numFmtId="0" fontId="91" fillId="22" borderId="0" applyNumberFormat="0" applyBorder="0" applyAlignment="0" applyProtection="0"/>
    <xf numFmtId="0" fontId="91" fillId="23" borderId="0" applyNumberFormat="0" applyBorder="0" applyAlignment="0" applyProtection="0"/>
    <xf numFmtId="0" fontId="91" fillId="24" borderId="0" applyNumberFormat="0" applyBorder="0" applyAlignment="0" applyProtection="0"/>
    <xf numFmtId="0" fontId="91" fillId="25" borderId="0" applyNumberFormat="0" applyBorder="0" applyAlignment="0" applyProtection="0"/>
    <xf numFmtId="0" fontId="92" fillId="26" borderId="0" applyNumberFormat="0" applyBorder="0" applyAlignment="0" applyProtection="0"/>
    <xf numFmtId="0" fontId="93" fillId="27" borderId="1" applyNumberFormat="0" applyAlignment="0" applyProtection="0"/>
    <xf numFmtId="0" fontId="9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10" fillId="0" borderId="0">
      <alignment/>
      <protection/>
    </xf>
    <xf numFmtId="0" fontId="10" fillId="0" borderId="0">
      <alignment/>
      <protection/>
    </xf>
    <xf numFmtId="43" fontId="10" fillId="0" borderId="0" applyFont="0" applyFill="0" applyBorder="0" applyAlignment="0" applyProtection="0"/>
    <xf numFmtId="0" fontId="10" fillId="0" borderId="0">
      <alignment/>
      <protection/>
    </xf>
    <xf numFmtId="44" fontId="0" fillId="0" borderId="0" applyFont="0" applyFill="0" applyBorder="0" applyAlignment="0" applyProtection="0"/>
    <xf numFmtId="42" fontId="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95" fillId="0" borderId="0" applyNumberFormat="0" applyFill="0" applyBorder="0" applyAlignment="0" applyProtection="0"/>
    <xf numFmtId="0" fontId="96" fillId="0" borderId="0" applyNumberFormat="0" applyFill="0" applyBorder="0" applyAlignment="0" applyProtection="0"/>
    <xf numFmtId="0" fontId="97" fillId="29" borderId="0" applyNumberFormat="0" applyBorder="0" applyAlignment="0" applyProtection="0"/>
    <xf numFmtId="0" fontId="98" fillId="0" borderId="3" applyNumberFormat="0" applyFill="0" applyAlignment="0" applyProtection="0"/>
    <xf numFmtId="0" fontId="99" fillId="0" borderId="4" applyNumberFormat="0" applyFill="0" applyAlignment="0" applyProtection="0"/>
    <xf numFmtId="0" fontId="100" fillId="0" borderId="5" applyNumberFormat="0" applyFill="0" applyAlignment="0" applyProtection="0"/>
    <xf numFmtId="0" fontId="100" fillId="0" borderId="0" applyNumberFormat="0" applyFill="0" applyBorder="0" applyAlignment="0" applyProtection="0"/>
    <xf numFmtId="0" fontId="101" fillId="0" borderId="0" applyNumberFormat="0" applyFill="0" applyBorder="0" applyAlignment="0" applyProtection="0"/>
    <xf numFmtId="0" fontId="102" fillId="30" borderId="1" applyNumberFormat="0" applyAlignment="0" applyProtection="0"/>
    <xf numFmtId="0" fontId="103" fillId="0" borderId="6" applyNumberFormat="0" applyFill="0" applyAlignment="0" applyProtection="0"/>
    <xf numFmtId="0" fontId="104" fillId="31" borderId="0" applyNumberFormat="0" applyBorder="0" applyAlignment="0" applyProtection="0"/>
    <xf numFmtId="0" fontId="10" fillId="0" borderId="0">
      <alignment/>
      <protection/>
    </xf>
    <xf numFmtId="0" fontId="10" fillId="0" borderId="0">
      <alignment/>
      <protection/>
    </xf>
    <xf numFmtId="0" fontId="90" fillId="0" borderId="0">
      <alignment/>
      <protection/>
    </xf>
    <xf numFmtId="0" fontId="10" fillId="0" borderId="0">
      <alignment/>
      <protection/>
    </xf>
    <xf numFmtId="0" fontId="0" fillId="32" borderId="7" applyNumberFormat="0" applyFont="0" applyAlignment="0" applyProtection="0"/>
    <xf numFmtId="0" fontId="105" fillId="27" borderId="8" applyNumberFormat="0" applyAlignment="0" applyProtection="0"/>
    <xf numFmtId="9" fontId="0" fillId="0" borderId="0" applyFont="0" applyFill="0" applyBorder="0" applyAlignment="0" applyProtection="0"/>
    <xf numFmtId="0" fontId="106" fillId="25" borderId="0">
      <alignment horizontal="left"/>
      <protection/>
    </xf>
    <xf numFmtId="0" fontId="107" fillId="0" borderId="0" applyNumberFormat="0" applyFill="0" applyBorder="0" applyAlignment="0" applyProtection="0"/>
    <xf numFmtId="0" fontId="108" fillId="0" borderId="9" applyNumberFormat="0" applyFill="0" applyAlignment="0" applyProtection="0"/>
    <xf numFmtId="0" fontId="109" fillId="0" borderId="0" applyNumberFormat="0" applyFill="0" applyBorder="0" applyAlignment="0" applyProtection="0"/>
  </cellStyleXfs>
  <cellXfs count="1036">
    <xf numFmtId="0" fontId="0" fillId="0" borderId="0" xfId="0" applyFont="1" applyFill="1" applyBorder="1" applyAlignment="1">
      <alignment horizontal="left" vertical="top"/>
    </xf>
    <xf numFmtId="0" fontId="110" fillId="0" borderId="0" xfId="0" applyFont="1" applyFill="1" applyBorder="1" applyAlignment="1" applyProtection="1">
      <alignment horizontal="left" vertical="top"/>
      <protection/>
    </xf>
    <xf numFmtId="0" fontId="111" fillId="0" borderId="0" xfId="0" applyFont="1" applyFill="1" applyBorder="1" applyAlignment="1">
      <alignment horizontal="left" vertical="top"/>
    </xf>
    <xf numFmtId="0" fontId="0" fillId="0" borderId="0" xfId="0" applyFont="1" applyFill="1" applyBorder="1" applyAlignment="1" applyProtection="1">
      <alignment horizontal="left" vertical="top"/>
      <protection/>
    </xf>
    <xf numFmtId="0" fontId="112" fillId="0" borderId="0" xfId="0" applyFont="1" applyAlignment="1">
      <alignment horizontal="left" vertical="top"/>
    </xf>
    <xf numFmtId="0" fontId="113" fillId="0" borderId="0" xfId="0" applyFont="1" applyFill="1" applyBorder="1" applyAlignment="1" applyProtection="1">
      <alignment horizontal="left" vertical="top"/>
      <protection/>
    </xf>
    <xf numFmtId="0" fontId="113" fillId="0" borderId="10" xfId="0" applyFont="1" applyFill="1" applyBorder="1" applyAlignment="1" applyProtection="1">
      <alignment horizontal="left" vertical="top"/>
      <protection/>
    </xf>
    <xf numFmtId="172" fontId="6" fillId="33" borderId="11" xfId="66" applyNumberFormat="1" applyFont="1" applyFill="1" applyBorder="1" applyAlignment="1" applyProtection="1">
      <alignment horizontal="center" vertical="center"/>
      <protection/>
    </xf>
    <xf numFmtId="172" fontId="6" fillId="33" borderId="12" xfId="66" applyNumberFormat="1" applyFont="1" applyFill="1" applyBorder="1" applyAlignment="1" applyProtection="1">
      <alignment horizontal="center" vertical="center"/>
      <protection/>
    </xf>
    <xf numFmtId="0" fontId="114" fillId="0" borderId="0" xfId="0" applyFont="1" applyFill="1" applyBorder="1" applyAlignment="1" applyProtection="1">
      <alignment horizontal="center" vertical="top"/>
      <protection/>
    </xf>
    <xf numFmtId="0" fontId="114" fillId="0" borderId="0" xfId="0" applyFont="1" applyFill="1" applyBorder="1" applyAlignment="1" applyProtection="1">
      <alignment horizontal="left" vertical="top"/>
      <protection/>
    </xf>
    <xf numFmtId="0" fontId="5" fillId="33" borderId="13" xfId="66" applyNumberFormat="1" applyFont="1" applyFill="1" applyBorder="1" applyAlignment="1" applyProtection="1">
      <alignment vertical="center"/>
      <protection locked="0"/>
    </xf>
    <xf numFmtId="0" fontId="5" fillId="33" borderId="13" xfId="66" applyNumberFormat="1" applyFont="1" applyFill="1" applyBorder="1" applyAlignment="1" applyProtection="1">
      <alignment horizontal="left" vertical="center"/>
      <protection/>
    </xf>
    <xf numFmtId="0" fontId="6" fillId="33" borderId="14" xfId="66" applyNumberFormat="1" applyFont="1" applyFill="1" applyBorder="1" applyAlignment="1" applyProtection="1">
      <alignment horizontal="center" vertical="center"/>
      <protection locked="0"/>
    </xf>
    <xf numFmtId="0" fontId="6" fillId="33" borderId="15" xfId="66" applyNumberFormat="1" applyFont="1" applyFill="1" applyBorder="1" applyAlignment="1" applyProtection="1">
      <alignment horizontal="center" vertical="center"/>
      <protection locked="0"/>
    </xf>
    <xf numFmtId="0" fontId="115" fillId="0" borderId="0" xfId="0" applyFont="1" applyFill="1" applyBorder="1" applyAlignment="1" applyProtection="1">
      <alignment horizontal="left" vertical="top"/>
      <protection/>
    </xf>
    <xf numFmtId="0" fontId="116" fillId="20" borderId="16" xfId="33" applyNumberFormat="1" applyFont="1" applyBorder="1" applyAlignment="1" applyProtection="1">
      <alignment horizontal="left"/>
      <protection/>
    </xf>
    <xf numFmtId="0" fontId="116" fillId="20" borderId="0" xfId="33" applyNumberFormat="1" applyFont="1" applyBorder="1" applyAlignment="1" applyProtection="1">
      <alignment horizontal="center"/>
      <protection/>
    </xf>
    <xf numFmtId="0" fontId="113" fillId="0" borderId="16" xfId="0" applyFont="1" applyFill="1" applyBorder="1" applyAlignment="1" applyProtection="1">
      <alignment horizontal="left" vertical="top"/>
      <protection/>
    </xf>
    <xf numFmtId="0" fontId="113" fillId="0" borderId="17" xfId="0" applyFont="1" applyFill="1" applyBorder="1" applyAlignment="1" applyProtection="1">
      <alignment horizontal="left" vertical="top"/>
      <protection/>
    </xf>
    <xf numFmtId="3" fontId="117" fillId="2" borderId="18" xfId="15" applyNumberFormat="1" applyFont="1" applyBorder="1" applyAlignment="1" applyProtection="1">
      <alignment horizontal="right" vertical="top"/>
      <protection locked="0"/>
    </xf>
    <xf numFmtId="0" fontId="113" fillId="0" borderId="19" xfId="0" applyFont="1" applyFill="1" applyBorder="1" applyAlignment="1" applyProtection="1">
      <alignment horizontal="left" vertical="top"/>
      <protection/>
    </xf>
    <xf numFmtId="0" fontId="113" fillId="0" borderId="20" xfId="0" applyFont="1" applyFill="1" applyBorder="1" applyAlignment="1" applyProtection="1">
      <alignment horizontal="left" vertical="top"/>
      <protection/>
    </xf>
    <xf numFmtId="3" fontId="117" fillId="2" borderId="21" xfId="15" applyNumberFormat="1" applyFont="1" applyBorder="1" applyAlignment="1" applyProtection="1">
      <alignment horizontal="right" vertical="top"/>
      <protection locked="0"/>
    </xf>
    <xf numFmtId="0" fontId="113" fillId="0" borderId="22" xfId="0" applyFont="1" applyFill="1" applyBorder="1" applyAlignment="1" applyProtection="1">
      <alignment horizontal="left" vertical="top"/>
      <protection/>
    </xf>
    <xf numFmtId="3" fontId="117" fillId="2" borderId="19" xfId="15" applyNumberFormat="1" applyFont="1" applyBorder="1" applyAlignment="1" applyProtection="1">
      <alignment horizontal="right" vertical="top"/>
      <protection/>
    </xf>
    <xf numFmtId="0" fontId="113" fillId="0" borderId="23" xfId="0" applyFont="1" applyFill="1" applyBorder="1" applyAlignment="1" applyProtection="1">
      <alignment horizontal="left" vertical="top"/>
      <protection/>
    </xf>
    <xf numFmtId="0" fontId="113" fillId="0" borderId="18" xfId="0" applyFont="1" applyFill="1" applyBorder="1" applyAlignment="1" applyProtection="1">
      <alignment horizontal="left" vertical="top"/>
      <protection/>
    </xf>
    <xf numFmtId="0" fontId="113" fillId="0" borderId="24" xfId="0" applyFont="1" applyFill="1" applyBorder="1" applyAlignment="1" applyProtection="1">
      <alignment horizontal="left" vertical="top"/>
      <protection/>
    </xf>
    <xf numFmtId="0" fontId="114" fillId="0" borderId="17" xfId="0" applyFont="1" applyFill="1" applyBorder="1" applyAlignment="1" applyProtection="1">
      <alignment horizontal="left" vertical="top"/>
      <protection/>
    </xf>
    <xf numFmtId="0" fontId="113" fillId="0" borderId="25" xfId="0" applyFont="1" applyFill="1" applyBorder="1" applyAlignment="1" applyProtection="1">
      <alignment horizontal="left" vertical="top"/>
      <protection/>
    </xf>
    <xf numFmtId="0" fontId="113" fillId="0" borderId="26" xfId="0" applyFont="1" applyFill="1" applyBorder="1" applyAlignment="1" applyProtection="1">
      <alignment horizontal="left" vertical="top"/>
      <protection/>
    </xf>
    <xf numFmtId="0" fontId="114" fillId="0" borderId="27" xfId="0" applyFont="1" applyFill="1" applyBorder="1" applyAlignment="1" applyProtection="1">
      <alignment horizontal="left" vertical="top"/>
      <protection/>
    </xf>
    <xf numFmtId="0" fontId="113" fillId="0" borderId="27" xfId="0" applyFont="1" applyFill="1" applyBorder="1" applyAlignment="1" applyProtection="1">
      <alignment horizontal="left" vertical="top"/>
      <protection/>
    </xf>
    <xf numFmtId="0" fontId="113" fillId="0" borderId="28" xfId="0" applyFont="1" applyFill="1" applyBorder="1" applyAlignment="1" applyProtection="1">
      <alignment horizontal="left" vertical="top"/>
      <protection/>
    </xf>
    <xf numFmtId="0" fontId="113" fillId="0" borderId="29" xfId="0" applyFont="1" applyFill="1" applyBorder="1" applyAlignment="1" applyProtection="1">
      <alignment horizontal="left" vertical="top"/>
      <protection/>
    </xf>
    <xf numFmtId="3" fontId="117" fillId="2" borderId="23" xfId="15" applyNumberFormat="1" applyFont="1" applyBorder="1" applyAlignment="1" applyProtection="1">
      <alignment horizontal="right" vertical="top"/>
      <protection locked="0"/>
    </xf>
    <xf numFmtId="170" fontId="117" fillId="2" borderId="18" xfId="15" applyNumberFormat="1" applyFont="1" applyBorder="1" applyAlignment="1" applyProtection="1">
      <alignment horizontal="right" vertical="top"/>
      <protection locked="0"/>
    </xf>
    <xf numFmtId="169" fontId="117" fillId="2" borderId="18" xfId="15" applyNumberFormat="1" applyFont="1" applyBorder="1" applyAlignment="1" applyProtection="1">
      <alignment horizontal="right" vertical="top"/>
      <protection locked="0"/>
    </xf>
    <xf numFmtId="0" fontId="113" fillId="0" borderId="21" xfId="0" applyFont="1" applyFill="1" applyBorder="1" applyAlignment="1" applyProtection="1">
      <alignment horizontal="left" vertical="top"/>
      <protection/>
    </xf>
    <xf numFmtId="169" fontId="117" fillId="2" borderId="23" xfId="15" applyNumberFormat="1" applyFont="1" applyBorder="1" applyAlignment="1" applyProtection="1">
      <alignment horizontal="right" vertical="top"/>
      <protection locked="0"/>
    </xf>
    <xf numFmtId="0" fontId="113" fillId="0" borderId="30" xfId="0" applyFont="1" applyFill="1" applyBorder="1" applyAlignment="1" applyProtection="1">
      <alignment horizontal="left" vertical="top"/>
      <protection/>
    </xf>
    <xf numFmtId="0" fontId="113" fillId="0" borderId="31" xfId="0" applyFont="1" applyFill="1" applyBorder="1" applyAlignment="1" applyProtection="1">
      <alignment horizontal="left" vertical="top"/>
      <protection/>
    </xf>
    <xf numFmtId="3" fontId="117" fillId="2" borderId="19" xfId="15" applyNumberFormat="1" applyFont="1" applyBorder="1" applyAlignment="1" applyProtection="1">
      <alignment horizontal="right" vertical="top"/>
      <protection locked="0"/>
    </xf>
    <xf numFmtId="0" fontId="114" fillId="0" borderId="25" xfId="0" applyFont="1" applyFill="1" applyBorder="1" applyAlignment="1" applyProtection="1">
      <alignment horizontal="left" vertical="top"/>
      <protection/>
    </xf>
    <xf numFmtId="0" fontId="113" fillId="0" borderId="32" xfId="0" applyFont="1" applyFill="1" applyBorder="1" applyAlignment="1" applyProtection="1">
      <alignment horizontal="left" vertical="top"/>
      <protection/>
    </xf>
    <xf numFmtId="0" fontId="113" fillId="0" borderId="33" xfId="0" applyFont="1" applyFill="1" applyBorder="1" applyAlignment="1" applyProtection="1">
      <alignment horizontal="left" vertical="top"/>
      <protection/>
    </xf>
    <xf numFmtId="0" fontId="113" fillId="0" borderId="34" xfId="0" applyFont="1" applyFill="1" applyBorder="1" applyAlignment="1" applyProtection="1">
      <alignment horizontal="left" vertical="top"/>
      <protection/>
    </xf>
    <xf numFmtId="3" fontId="117" fillId="2" borderId="35" xfId="15" applyNumberFormat="1" applyFont="1" applyBorder="1" applyAlignment="1" applyProtection="1">
      <alignment horizontal="right" vertical="top"/>
      <protection locked="0"/>
    </xf>
    <xf numFmtId="0" fontId="113" fillId="34" borderId="23" xfId="0" applyFont="1" applyFill="1" applyBorder="1" applyAlignment="1" applyProtection="1">
      <alignment horizontal="left" vertical="top"/>
      <protection/>
    </xf>
    <xf numFmtId="0" fontId="113" fillId="34" borderId="24" xfId="0" applyFont="1" applyFill="1" applyBorder="1" applyAlignment="1" applyProtection="1">
      <alignment horizontal="left" vertical="top"/>
      <protection/>
    </xf>
    <xf numFmtId="0" fontId="113" fillId="2" borderId="23" xfId="0" applyFont="1" applyFill="1" applyBorder="1" applyAlignment="1" applyProtection="1">
      <alignment horizontal="right" vertical="top"/>
      <protection locked="0"/>
    </xf>
    <xf numFmtId="0" fontId="113" fillId="35" borderId="0" xfId="0" applyFont="1" applyFill="1" applyBorder="1" applyAlignment="1" applyProtection="1">
      <alignment horizontal="left" vertical="top"/>
      <protection/>
    </xf>
    <xf numFmtId="0" fontId="113" fillId="0" borderId="36" xfId="0" applyFont="1" applyFill="1" applyBorder="1" applyAlignment="1" applyProtection="1">
      <alignment horizontal="left" vertical="top"/>
      <protection/>
    </xf>
    <xf numFmtId="0" fontId="113" fillId="0" borderId="37" xfId="0" applyFont="1" applyFill="1" applyBorder="1" applyAlignment="1" applyProtection="1">
      <alignment horizontal="left" vertical="top"/>
      <protection/>
    </xf>
    <xf numFmtId="0" fontId="110" fillId="0" borderId="0" xfId="0" applyFont="1" applyFill="1" applyBorder="1" applyAlignment="1" applyProtection="1">
      <alignment vertical="top"/>
      <protection/>
    </xf>
    <xf numFmtId="0" fontId="118" fillId="20" borderId="0" xfId="0" applyFont="1" applyFill="1" applyBorder="1" applyAlignment="1">
      <alignment horizontal="right" vertical="top" wrapText="1"/>
    </xf>
    <xf numFmtId="14" fontId="119" fillId="0" borderId="0" xfId="0" applyNumberFormat="1" applyFont="1" applyFill="1" applyBorder="1" applyAlignment="1" applyProtection="1">
      <alignment horizontal="right" vertical="top"/>
      <protection/>
    </xf>
    <xf numFmtId="0" fontId="10" fillId="0" borderId="0" xfId="0" applyFont="1" applyFill="1" applyBorder="1" applyAlignment="1" applyProtection="1">
      <alignment horizontal="left" vertical="top"/>
      <protection/>
    </xf>
    <xf numFmtId="0" fontId="120" fillId="20" borderId="38" xfId="33" applyFont="1" applyBorder="1" applyAlignment="1" applyProtection="1">
      <alignment horizontal="center" vertical="center" wrapText="1"/>
      <protection/>
    </xf>
    <xf numFmtId="171" fontId="120" fillId="20" borderId="38" xfId="33" applyNumberFormat="1" applyFont="1" applyBorder="1" applyAlignment="1" applyProtection="1">
      <alignment horizontal="center" vertical="center" wrapText="1"/>
      <protection/>
    </xf>
    <xf numFmtId="168" fontId="121" fillId="0" borderId="38" xfId="0" applyNumberFormat="1" applyFont="1" applyFill="1" applyBorder="1" applyAlignment="1" applyProtection="1">
      <alignment horizontal="left" vertical="top" wrapText="1"/>
      <protection/>
    </xf>
    <xf numFmtId="171" fontId="12" fillId="0" borderId="38" xfId="0" applyNumberFormat="1" applyFont="1" applyFill="1" applyBorder="1" applyAlignment="1" applyProtection="1">
      <alignment wrapText="1"/>
      <protection/>
    </xf>
    <xf numFmtId="168" fontId="121" fillId="0" borderId="39" xfId="0" applyNumberFormat="1" applyFont="1" applyFill="1" applyBorder="1" applyAlignment="1" applyProtection="1">
      <alignment horizontal="left" vertical="top" wrapText="1"/>
      <protection/>
    </xf>
    <xf numFmtId="0" fontId="8" fillId="0" borderId="40" xfId="0" applyFont="1" applyFill="1" applyBorder="1" applyAlignment="1" applyProtection="1">
      <alignment horizontal="left" vertical="top" wrapText="1"/>
      <protection/>
    </xf>
    <xf numFmtId="0" fontId="8" fillId="0" borderId="41" xfId="0" applyFont="1" applyFill="1" applyBorder="1" applyAlignment="1" applyProtection="1">
      <alignment horizontal="left" vertical="top" wrapText="1"/>
      <protection/>
    </xf>
    <xf numFmtId="171" fontId="12" fillId="0" borderId="39" xfId="0" applyNumberFormat="1" applyFont="1" applyFill="1" applyBorder="1" applyAlignment="1" applyProtection="1">
      <alignment wrapText="1"/>
      <protection/>
    </xf>
    <xf numFmtId="0" fontId="11" fillId="0" borderId="42" xfId="0" applyFont="1" applyFill="1" applyBorder="1" applyAlignment="1" applyProtection="1">
      <alignment vertical="top" wrapText="1"/>
      <protection/>
    </xf>
    <xf numFmtId="0" fontId="110" fillId="0" borderId="43" xfId="0" applyFont="1" applyFill="1" applyBorder="1" applyAlignment="1" applyProtection="1">
      <alignment vertical="top" wrapText="1"/>
      <protection/>
    </xf>
    <xf numFmtId="169" fontId="12" fillId="0" borderId="38" xfId="0" applyNumberFormat="1" applyFont="1" applyFill="1" applyBorder="1" applyAlignment="1" applyProtection="1">
      <alignment wrapText="1"/>
      <protection/>
    </xf>
    <xf numFmtId="0" fontId="12" fillId="0" borderId="44" xfId="0" applyFont="1" applyFill="1" applyBorder="1" applyAlignment="1" applyProtection="1">
      <alignment horizontal="left" vertical="top" wrapText="1"/>
      <protection/>
    </xf>
    <xf numFmtId="171" fontId="122" fillId="2" borderId="41" xfId="15" applyNumberFormat="1" applyFont="1" applyBorder="1" applyAlignment="1" applyProtection="1">
      <alignment wrapText="1"/>
      <protection locked="0"/>
    </xf>
    <xf numFmtId="171" fontId="12" fillId="0" borderId="45" xfId="0" applyNumberFormat="1" applyFont="1" applyFill="1" applyBorder="1" applyAlignment="1" applyProtection="1">
      <alignment wrapText="1"/>
      <protection/>
    </xf>
    <xf numFmtId="171" fontId="122" fillId="2" borderId="43" xfId="15" applyNumberFormat="1" applyFont="1" applyBorder="1" applyAlignment="1" applyProtection="1">
      <alignment wrapText="1"/>
      <protection locked="0"/>
    </xf>
    <xf numFmtId="171" fontId="12" fillId="0" borderId="46" xfId="0" applyNumberFormat="1" applyFont="1" applyFill="1" applyBorder="1" applyAlignment="1" applyProtection="1">
      <alignment wrapText="1"/>
      <protection/>
    </xf>
    <xf numFmtId="0" fontId="12" fillId="0" borderId="47" xfId="0" applyFont="1" applyFill="1" applyBorder="1" applyAlignment="1" applyProtection="1">
      <alignment horizontal="left" vertical="top" wrapText="1"/>
      <protection/>
    </xf>
    <xf numFmtId="0" fontId="8" fillId="0" borderId="48" xfId="0" applyFont="1" applyFill="1" applyBorder="1" applyAlignment="1" applyProtection="1">
      <alignment horizontal="left" vertical="top" wrapText="1"/>
      <protection/>
    </xf>
    <xf numFmtId="0" fontId="12" fillId="0" borderId="49" xfId="0" applyFont="1" applyFill="1" applyBorder="1" applyAlignment="1" applyProtection="1">
      <alignment horizontal="left" vertical="top" wrapText="1"/>
      <protection/>
    </xf>
    <xf numFmtId="171" fontId="12" fillId="2" borderId="50" xfId="0" applyNumberFormat="1" applyFont="1" applyFill="1" applyBorder="1" applyAlignment="1" applyProtection="1">
      <alignment horizontal="right" wrapText="1"/>
      <protection locked="0"/>
    </xf>
    <xf numFmtId="171" fontId="12" fillId="2" borderId="51" xfId="0" applyNumberFormat="1" applyFont="1" applyFill="1" applyBorder="1" applyAlignment="1" applyProtection="1">
      <alignment horizontal="right" wrapText="1"/>
      <protection locked="0"/>
    </xf>
    <xf numFmtId="0" fontId="11" fillId="0" borderId="52" xfId="0" applyFont="1" applyFill="1" applyBorder="1" applyAlignment="1" applyProtection="1">
      <alignment horizontal="left" vertical="top" wrapText="1"/>
      <protection/>
    </xf>
    <xf numFmtId="171" fontId="12" fillId="0" borderId="53" xfId="0" applyNumberFormat="1" applyFont="1" applyFill="1" applyBorder="1" applyAlignment="1" applyProtection="1">
      <alignment wrapText="1"/>
      <protection/>
    </xf>
    <xf numFmtId="168" fontId="121" fillId="0" borderId="54" xfId="0" applyNumberFormat="1" applyFont="1" applyFill="1" applyBorder="1" applyAlignment="1" applyProtection="1">
      <alignment horizontal="left" vertical="top" wrapText="1"/>
      <protection/>
    </xf>
    <xf numFmtId="171" fontId="12" fillId="0" borderId="54" xfId="0" applyNumberFormat="1" applyFont="1" applyFill="1" applyBorder="1" applyAlignment="1" applyProtection="1">
      <alignment wrapText="1"/>
      <protection/>
    </xf>
    <xf numFmtId="171" fontId="12" fillId="2" borderId="54" xfId="0" applyNumberFormat="1" applyFont="1" applyFill="1" applyBorder="1" applyAlignment="1" applyProtection="1">
      <alignment wrapText="1"/>
      <protection locked="0"/>
    </xf>
    <xf numFmtId="0" fontId="120" fillId="20" borderId="55" xfId="33" applyFont="1" applyBorder="1" applyAlignment="1" applyProtection="1">
      <alignment horizontal="center" vertical="center"/>
      <protection/>
    </xf>
    <xf numFmtId="0" fontId="120" fillId="20" borderId="56" xfId="33" applyFont="1" applyBorder="1" applyAlignment="1" applyProtection="1">
      <alignment horizontal="center" vertical="center"/>
      <protection/>
    </xf>
    <xf numFmtId="171" fontId="12" fillId="0" borderId="57" xfId="0" applyNumberFormat="1" applyFont="1" applyFill="1" applyBorder="1" applyAlignment="1" applyProtection="1">
      <alignment wrapText="1"/>
      <protection/>
    </xf>
    <xf numFmtId="171" fontId="122" fillId="0" borderId="41" xfId="15" applyNumberFormat="1" applyFont="1" applyFill="1" applyBorder="1" applyAlignment="1" applyProtection="1">
      <alignment wrapText="1"/>
      <protection/>
    </xf>
    <xf numFmtId="171" fontId="122" fillId="0" borderId="43" xfId="15" applyNumberFormat="1" applyFont="1" applyFill="1" applyBorder="1" applyAlignment="1" applyProtection="1">
      <alignment wrapText="1"/>
      <protection/>
    </xf>
    <xf numFmtId="171" fontId="122" fillId="0" borderId="58" xfId="15" applyNumberFormat="1" applyFont="1" applyFill="1" applyBorder="1" applyAlignment="1" applyProtection="1">
      <alignment wrapText="1"/>
      <protection/>
    </xf>
    <xf numFmtId="171" fontId="122" fillId="0" borderId="59" xfId="15" applyNumberFormat="1" applyFont="1" applyFill="1" applyBorder="1" applyAlignment="1" applyProtection="1">
      <alignment wrapText="1"/>
      <protection/>
    </xf>
    <xf numFmtId="171" fontId="12" fillId="0" borderId="60" xfId="0" applyNumberFormat="1" applyFont="1" applyFill="1" applyBorder="1" applyAlignment="1" applyProtection="1">
      <alignment wrapText="1"/>
      <protection/>
    </xf>
    <xf numFmtId="171" fontId="12" fillId="0" borderId="38" xfId="0" applyNumberFormat="1" applyFont="1" applyFill="1" applyBorder="1" applyAlignment="1" applyProtection="1">
      <alignment vertical="center" wrapText="1"/>
      <protection/>
    </xf>
    <xf numFmtId="173" fontId="122" fillId="2" borderId="38" xfId="15" applyNumberFormat="1" applyFont="1" applyBorder="1" applyAlignment="1" applyProtection="1">
      <alignment horizontal="right" wrapText="1"/>
      <protection locked="0"/>
    </xf>
    <xf numFmtId="171" fontId="12" fillId="0" borderId="38" xfId="0" applyNumberFormat="1" applyFont="1" applyFill="1" applyBorder="1" applyAlignment="1" applyProtection="1">
      <alignment horizontal="right" wrapText="1"/>
      <protection/>
    </xf>
    <xf numFmtId="0" fontId="8" fillId="0" borderId="44" xfId="0" applyFont="1" applyFill="1" applyBorder="1" applyAlignment="1" applyProtection="1">
      <alignment horizontal="left" vertical="top" wrapText="1"/>
      <protection/>
    </xf>
    <xf numFmtId="168" fontId="123" fillId="0" borderId="39" xfId="0" applyNumberFormat="1" applyFont="1" applyFill="1" applyBorder="1" applyAlignment="1" applyProtection="1">
      <alignment horizontal="left" vertical="top" wrapText="1"/>
      <protection/>
    </xf>
    <xf numFmtId="0" fontId="14" fillId="0" borderId="40" xfId="0" applyFont="1" applyFill="1" applyBorder="1" applyAlignment="1" applyProtection="1">
      <alignment horizontal="left" vertical="top" wrapText="1"/>
      <protection/>
    </xf>
    <xf numFmtId="0" fontId="14" fillId="0" borderId="41" xfId="0" applyFont="1" applyFill="1" applyBorder="1" applyAlignment="1" applyProtection="1">
      <alignment horizontal="left" vertical="top" wrapText="1"/>
      <protection/>
    </xf>
    <xf numFmtId="171" fontId="15" fillId="0" borderId="39" xfId="0" applyNumberFormat="1" applyFont="1" applyFill="1" applyBorder="1" applyAlignment="1" applyProtection="1">
      <alignment wrapText="1"/>
      <protection/>
    </xf>
    <xf numFmtId="168" fontId="123" fillId="0" borderId="0" xfId="0" applyNumberFormat="1" applyFont="1" applyFill="1" applyBorder="1" applyAlignment="1" applyProtection="1">
      <alignment horizontal="left" vertical="top" wrapText="1"/>
      <protection/>
    </xf>
    <xf numFmtId="0" fontId="14" fillId="0" borderId="0" xfId="0" applyFont="1" applyFill="1" applyBorder="1" applyAlignment="1" applyProtection="1">
      <alignment horizontal="left" vertical="top" wrapText="1"/>
      <protection/>
    </xf>
    <xf numFmtId="171" fontId="15" fillId="0" borderId="0" xfId="0" applyNumberFormat="1" applyFont="1" applyFill="1" applyBorder="1" applyAlignment="1" applyProtection="1">
      <alignment wrapText="1"/>
      <protection/>
    </xf>
    <xf numFmtId="0" fontId="120" fillId="20" borderId="54" xfId="33" applyFont="1" applyBorder="1" applyAlignment="1" applyProtection="1">
      <alignment horizontal="center" vertical="center"/>
      <protection/>
    </xf>
    <xf numFmtId="0" fontId="8" fillId="34" borderId="44" xfId="0" applyFont="1" applyFill="1" applyBorder="1" applyAlignment="1" applyProtection="1">
      <alignment horizontal="left" vertical="top" wrapText="1"/>
      <protection/>
    </xf>
    <xf numFmtId="171" fontId="122" fillId="2" borderId="41" xfId="15" applyNumberFormat="1" applyFont="1" applyFill="1" applyBorder="1" applyAlignment="1" applyProtection="1">
      <alignment wrapText="1"/>
      <protection locked="0"/>
    </xf>
    <xf numFmtId="0" fontId="124" fillId="0" borderId="45" xfId="0" applyFont="1" applyFill="1" applyBorder="1" applyAlignment="1" applyProtection="1">
      <alignment vertical="top" wrapText="1"/>
      <protection/>
    </xf>
    <xf numFmtId="0" fontId="110" fillId="0" borderId="46" xfId="0" applyFont="1" applyFill="1" applyBorder="1" applyAlignment="1" applyProtection="1">
      <alignment vertical="top"/>
      <protection/>
    </xf>
    <xf numFmtId="168" fontId="121" fillId="0" borderId="61" xfId="0" applyNumberFormat="1" applyFont="1" applyFill="1" applyBorder="1" applyAlignment="1" applyProtection="1">
      <alignment horizontal="left" vertical="top" wrapText="1"/>
      <protection/>
    </xf>
    <xf numFmtId="0" fontId="8" fillId="0" borderId="62" xfId="0" applyFont="1" applyFill="1" applyBorder="1" applyAlignment="1" applyProtection="1">
      <alignment horizontal="left" vertical="top" wrapText="1"/>
      <protection/>
    </xf>
    <xf numFmtId="171" fontId="12" fillId="0" borderId="63" xfId="0" applyNumberFormat="1" applyFont="1" applyFill="1" applyBorder="1" applyAlignment="1" applyProtection="1">
      <alignment wrapText="1"/>
      <protection/>
    </xf>
    <xf numFmtId="171" fontId="122" fillId="2" borderId="56" xfId="15" applyNumberFormat="1" applyFont="1" applyBorder="1" applyAlignment="1" applyProtection="1">
      <alignment wrapText="1"/>
      <protection locked="0"/>
    </xf>
    <xf numFmtId="169" fontId="12" fillId="0" borderId="38" xfId="0" applyNumberFormat="1" applyFont="1" applyFill="1" applyBorder="1" applyAlignment="1" applyProtection="1">
      <alignment horizontal="right" wrapText="1"/>
      <protection/>
    </xf>
    <xf numFmtId="168" fontId="121" fillId="0" borderId="40" xfId="0" applyNumberFormat="1" applyFont="1" applyFill="1" applyBorder="1" applyAlignment="1" applyProtection="1">
      <alignment horizontal="left" vertical="top" wrapText="1"/>
      <protection/>
    </xf>
    <xf numFmtId="169" fontId="122" fillId="2" borderId="64" xfId="15" applyNumberFormat="1" applyFont="1" applyFill="1" applyBorder="1" applyAlignment="1" applyProtection="1">
      <alignment wrapText="1"/>
      <protection locked="0"/>
    </xf>
    <xf numFmtId="0" fontId="110" fillId="0" borderId="65" xfId="0" applyFont="1" applyFill="1" applyBorder="1" applyAlignment="1" applyProtection="1">
      <alignment horizontal="left" vertical="top"/>
      <protection/>
    </xf>
    <xf numFmtId="0" fontId="110" fillId="0" borderId="62" xfId="0" applyFont="1" applyFill="1" applyBorder="1" applyAlignment="1" applyProtection="1">
      <alignment horizontal="left" vertical="top" wrapText="1"/>
      <protection/>
    </xf>
    <xf numFmtId="169" fontId="121" fillId="2" borderId="54" xfId="0" applyNumberFormat="1" applyFont="1" applyFill="1" applyBorder="1" applyAlignment="1" applyProtection="1">
      <alignment/>
      <protection locked="0"/>
    </xf>
    <xf numFmtId="0" fontId="110" fillId="0" borderId="49" xfId="0" applyFont="1" applyFill="1" applyBorder="1" applyAlignment="1" applyProtection="1">
      <alignment horizontal="left" vertical="top" wrapText="1"/>
      <protection/>
    </xf>
    <xf numFmtId="169" fontId="121" fillId="2" borderId="64" xfId="0" applyNumberFormat="1" applyFont="1" applyFill="1" applyBorder="1" applyAlignment="1" applyProtection="1">
      <alignment horizontal="right" wrapText="1"/>
      <protection locked="0"/>
    </xf>
    <xf numFmtId="171" fontId="121" fillId="0" borderId="66" xfId="0" applyNumberFormat="1" applyFont="1" applyFill="1" applyBorder="1" applyAlignment="1" applyProtection="1">
      <alignment vertical="top"/>
      <protection locked="0"/>
    </xf>
    <xf numFmtId="0" fontId="110" fillId="0" borderId="52" xfId="0" applyFont="1" applyFill="1" applyBorder="1" applyAlignment="1" applyProtection="1">
      <alignment horizontal="left" vertical="top" wrapText="1"/>
      <protection/>
    </xf>
    <xf numFmtId="171" fontId="121" fillId="0" borderId="60" xfId="0" applyNumberFormat="1" applyFont="1" applyFill="1" applyBorder="1" applyAlignment="1" applyProtection="1">
      <alignment vertical="top"/>
      <protection locked="0"/>
    </xf>
    <xf numFmtId="168" fontId="121" fillId="0" borderId="42" xfId="0" applyNumberFormat="1" applyFont="1" applyFill="1" applyBorder="1" applyAlignment="1" applyProtection="1">
      <alignment horizontal="left" vertical="top" wrapText="1"/>
      <protection/>
    </xf>
    <xf numFmtId="0" fontId="11" fillId="0" borderId="49" xfId="0" applyFont="1" applyFill="1" applyBorder="1" applyAlignment="1" applyProtection="1">
      <alignment horizontal="left" vertical="top" wrapText="1"/>
      <protection/>
    </xf>
    <xf numFmtId="169" fontId="122" fillId="2" borderId="56" xfId="15" applyNumberFormat="1" applyFont="1" applyBorder="1" applyAlignment="1" applyProtection="1">
      <alignment wrapText="1"/>
      <protection locked="0"/>
    </xf>
    <xf numFmtId="171" fontId="122" fillId="2" borderId="64" xfId="15" applyNumberFormat="1" applyFont="1" applyBorder="1" applyAlignment="1" applyProtection="1">
      <alignment wrapText="1"/>
      <protection locked="0"/>
    </xf>
    <xf numFmtId="0" fontId="8" fillId="0" borderId="49" xfId="0" applyFont="1" applyFill="1" applyBorder="1" applyAlignment="1" applyProtection="1">
      <alignment horizontal="left" vertical="top" wrapText="1"/>
      <protection/>
    </xf>
    <xf numFmtId="0" fontId="11" fillId="0" borderId="52" xfId="0" applyFont="1" applyFill="1" applyBorder="1" applyAlignment="1" applyProtection="1">
      <alignment horizontal="left" vertical="top"/>
      <protection/>
    </xf>
    <xf numFmtId="0" fontId="110" fillId="0" borderId="50" xfId="0" applyFont="1" applyFill="1" applyBorder="1" applyAlignment="1" applyProtection="1">
      <alignment horizontal="left" vertical="top"/>
      <protection/>
    </xf>
    <xf numFmtId="171" fontId="122" fillId="2" borderId="67" xfId="15" applyNumberFormat="1" applyFont="1" applyBorder="1" applyAlignment="1" applyProtection="1">
      <alignment wrapText="1"/>
      <protection locked="0"/>
    </xf>
    <xf numFmtId="0" fontId="11" fillId="0" borderId="55" xfId="0" applyFont="1" applyFill="1" applyBorder="1" applyAlignment="1" applyProtection="1">
      <alignment horizontal="left" vertical="top"/>
      <protection/>
    </xf>
    <xf numFmtId="0" fontId="110" fillId="0" borderId="68" xfId="0" applyFont="1" applyFill="1" applyBorder="1" applyAlignment="1" applyProtection="1">
      <alignment vertical="top"/>
      <protection/>
    </xf>
    <xf numFmtId="188" fontId="12" fillId="0" borderId="69" xfId="0" applyNumberFormat="1" applyFont="1" applyFill="1" applyBorder="1" applyAlignment="1" applyProtection="1">
      <alignment wrapText="1"/>
      <protection/>
    </xf>
    <xf numFmtId="10" fontId="13" fillId="2" borderId="64" xfId="0" applyNumberFormat="1" applyFont="1" applyFill="1" applyBorder="1" applyAlignment="1" applyProtection="1">
      <alignment horizontal="right"/>
      <protection locked="0"/>
    </xf>
    <xf numFmtId="188" fontId="12" fillId="0" borderId="66" xfId="0" applyNumberFormat="1" applyFont="1" applyFill="1" applyBorder="1" applyAlignment="1" applyProtection="1">
      <alignment wrapText="1"/>
      <protection/>
    </xf>
    <xf numFmtId="10" fontId="13" fillId="2" borderId="56" xfId="0" applyNumberFormat="1" applyFont="1" applyFill="1" applyBorder="1" applyAlignment="1" applyProtection="1">
      <alignment horizontal="right"/>
      <protection locked="0"/>
    </xf>
    <xf numFmtId="188" fontId="12" fillId="0" borderId="60" xfId="0" applyNumberFormat="1" applyFont="1" applyFill="1" applyBorder="1" applyAlignment="1" applyProtection="1">
      <alignment wrapText="1"/>
      <protection/>
    </xf>
    <xf numFmtId="10" fontId="13" fillId="2" borderId="50" xfId="0" applyNumberFormat="1" applyFont="1" applyFill="1" applyBorder="1" applyAlignment="1" applyProtection="1">
      <alignment horizontal="right"/>
      <protection locked="0"/>
    </xf>
    <xf numFmtId="10" fontId="12" fillId="2" borderId="60" xfId="0" applyNumberFormat="1" applyFont="1" applyFill="1" applyBorder="1" applyAlignment="1" applyProtection="1">
      <alignment wrapText="1"/>
      <protection locked="0"/>
    </xf>
    <xf numFmtId="171" fontId="122" fillId="0" borderId="70" xfId="15" applyNumberFormat="1" applyFont="1" applyFill="1" applyBorder="1" applyAlignment="1" applyProtection="1">
      <alignment horizontal="right" wrapText="1"/>
      <protection/>
    </xf>
    <xf numFmtId="171" fontId="121" fillId="0" borderId="69" xfId="0" applyNumberFormat="1" applyFont="1" applyFill="1" applyBorder="1" applyAlignment="1" applyProtection="1">
      <alignment horizontal="right"/>
      <protection/>
    </xf>
    <xf numFmtId="169" fontId="121" fillId="0" borderId="54" xfId="0" applyNumberFormat="1" applyFont="1" applyFill="1" applyBorder="1" applyAlignment="1" applyProtection="1">
      <alignment horizontal="right" vertical="center"/>
      <protection/>
    </xf>
    <xf numFmtId="168" fontId="121" fillId="36" borderId="55" xfId="0" applyNumberFormat="1" applyFont="1" applyFill="1" applyBorder="1" applyAlignment="1" applyProtection="1">
      <alignment horizontal="left" vertical="top" wrapText="1"/>
      <protection/>
    </xf>
    <xf numFmtId="169" fontId="121" fillId="36" borderId="56" xfId="0" applyNumberFormat="1" applyFont="1" applyFill="1" applyBorder="1" applyAlignment="1" applyProtection="1">
      <alignment horizontal="right" vertical="center"/>
      <protection locked="0"/>
    </xf>
    <xf numFmtId="0" fontId="120" fillId="20" borderId="66" xfId="33" applyFont="1" applyBorder="1" applyAlignment="1" applyProtection="1">
      <alignment horizontal="center" vertical="center"/>
      <protection/>
    </xf>
    <xf numFmtId="0" fontId="120" fillId="20" borderId="52" xfId="33" applyFont="1" applyBorder="1" applyAlignment="1" applyProtection="1">
      <alignment horizontal="center" vertical="center"/>
      <protection/>
    </xf>
    <xf numFmtId="0" fontId="120" fillId="20" borderId="60" xfId="33" applyFont="1" applyBorder="1" applyAlignment="1" applyProtection="1">
      <alignment horizontal="center" vertical="center"/>
      <protection/>
    </xf>
    <xf numFmtId="168" fontId="121" fillId="0" borderId="71" xfId="0" applyNumberFormat="1" applyFont="1" applyFill="1" applyBorder="1" applyAlignment="1" applyProtection="1">
      <alignment horizontal="left" vertical="top" wrapText="1"/>
      <protection/>
    </xf>
    <xf numFmtId="171" fontId="122" fillId="2" borderId="54" xfId="15" applyNumberFormat="1" applyFont="1" applyBorder="1" applyAlignment="1" applyProtection="1">
      <alignment horizontal="right" wrapText="1"/>
      <protection locked="0"/>
    </xf>
    <xf numFmtId="171" fontId="122" fillId="0" borderId="54" xfId="15" applyNumberFormat="1" applyFont="1" applyFill="1" applyBorder="1" applyAlignment="1" applyProtection="1">
      <alignment wrapText="1"/>
      <protection/>
    </xf>
    <xf numFmtId="169" fontId="122" fillId="0" borderId="54" xfId="15" applyNumberFormat="1" applyFont="1" applyFill="1" applyBorder="1" applyAlignment="1" applyProtection="1">
      <alignment horizontal="right" wrapText="1"/>
      <protection/>
    </xf>
    <xf numFmtId="169" fontId="121" fillId="0" borderId="54" xfId="0" applyNumberFormat="1" applyFont="1" applyFill="1" applyBorder="1" applyAlignment="1" applyProtection="1">
      <alignment vertical="center"/>
      <protection/>
    </xf>
    <xf numFmtId="168" fontId="121" fillId="0" borderId="0" xfId="0" applyNumberFormat="1" applyFont="1" applyFill="1" applyBorder="1" applyAlignment="1" applyProtection="1">
      <alignment horizontal="left" vertical="top" wrapText="1"/>
      <protection/>
    </xf>
    <xf numFmtId="0" fontId="11" fillId="0" borderId="0" xfId="0" applyFont="1" applyFill="1" applyBorder="1" applyAlignment="1" applyProtection="1">
      <alignment horizontal="left" vertical="top" wrapText="1"/>
      <protection/>
    </xf>
    <xf numFmtId="169" fontId="121" fillId="0" borderId="0" xfId="0" applyNumberFormat="1" applyFont="1" applyFill="1" applyBorder="1" applyAlignment="1" applyProtection="1">
      <alignment vertical="center"/>
      <protection/>
    </xf>
    <xf numFmtId="169" fontId="121" fillId="0" borderId="54" xfId="0" applyNumberFormat="1" applyFont="1" applyFill="1" applyBorder="1" applyAlignment="1" applyProtection="1">
      <alignment/>
      <protection/>
    </xf>
    <xf numFmtId="169" fontId="121" fillId="2" borderId="54" xfId="0" applyNumberFormat="1" applyFont="1" applyFill="1" applyBorder="1" applyAlignment="1" applyProtection="1">
      <alignment horizontal="right"/>
      <protection locked="0"/>
    </xf>
    <xf numFmtId="0" fontId="110" fillId="0" borderId="0" xfId="0" applyFont="1" applyFill="1" applyBorder="1" applyAlignment="1">
      <alignment horizontal="left" vertical="center"/>
    </xf>
    <xf numFmtId="0" fontId="110" fillId="0" borderId="0" xfId="0" applyFont="1" applyFill="1" applyBorder="1" applyAlignment="1">
      <alignment horizontal="left" vertical="top"/>
    </xf>
    <xf numFmtId="169" fontId="122" fillId="0" borderId="72" xfId="15" applyNumberFormat="1" applyFont="1" applyFill="1" applyBorder="1" applyAlignment="1" applyProtection="1">
      <alignment horizontal="right"/>
      <protection/>
    </xf>
    <xf numFmtId="0" fontId="110" fillId="0" borderId="0" xfId="0" applyFont="1" applyFill="1" applyBorder="1" applyAlignment="1">
      <alignment horizontal="right" vertical="top"/>
    </xf>
    <xf numFmtId="0" fontId="125" fillId="35" borderId="0" xfId="15" applyNumberFormat="1" applyFont="1" applyFill="1" applyBorder="1" applyAlignment="1" applyProtection="1">
      <alignment horizontal="right"/>
      <protection/>
    </xf>
    <xf numFmtId="0" fontId="122" fillId="2" borderId="72" xfId="15" applyNumberFormat="1" applyFont="1" applyFill="1" applyBorder="1" applyAlignment="1" applyProtection="1">
      <alignment horizontal="right"/>
      <protection locked="0"/>
    </xf>
    <xf numFmtId="14" fontId="121" fillId="2" borderId="73" xfId="0" applyNumberFormat="1" applyFont="1" applyFill="1" applyBorder="1" applyAlignment="1" applyProtection="1">
      <alignment horizontal="right" vertical="top"/>
      <protection locked="0"/>
    </xf>
    <xf numFmtId="0" fontId="126" fillId="0" borderId="0" xfId="0" applyFont="1" applyFill="1" applyBorder="1" applyAlignment="1">
      <alignment horizontal="left" vertical="top"/>
    </xf>
    <xf numFmtId="0" fontId="0" fillId="0" borderId="0" xfId="0" applyFont="1" applyFill="1" applyBorder="1" applyAlignment="1">
      <alignment horizontal="right" vertical="top"/>
    </xf>
    <xf numFmtId="0" fontId="16" fillId="35" borderId="0" xfId="0" applyFont="1" applyFill="1" applyBorder="1" applyAlignment="1" applyProtection="1">
      <alignment horizontal="right" vertical="top"/>
      <protection/>
    </xf>
    <xf numFmtId="0" fontId="10" fillId="0" borderId="0" xfId="0" applyFont="1" applyFill="1" applyBorder="1" applyAlignment="1" applyProtection="1">
      <alignment horizontal="left" vertical="top" wrapText="1"/>
      <protection/>
    </xf>
    <xf numFmtId="168" fontId="121" fillId="0" borderId="54" xfId="0" applyNumberFormat="1" applyFont="1" applyFill="1" applyBorder="1" applyAlignment="1" applyProtection="1">
      <alignment horizontal="left" vertical="top"/>
      <protection/>
    </xf>
    <xf numFmtId="0" fontId="8" fillId="35" borderId="56" xfId="0" applyFont="1" applyFill="1" applyBorder="1" applyAlignment="1" applyProtection="1">
      <alignment horizontal="left" vertical="top" wrapText="1"/>
      <protection/>
    </xf>
    <xf numFmtId="171" fontId="12" fillId="0" borderId="54" xfId="0" applyNumberFormat="1" applyFont="1" applyFill="1" applyBorder="1" applyAlignment="1" applyProtection="1">
      <alignment horizontal="right"/>
      <protection/>
    </xf>
    <xf numFmtId="168" fontId="121" fillId="0" borderId="69" xfId="0" applyNumberFormat="1" applyFont="1" applyFill="1" applyBorder="1" applyAlignment="1" applyProtection="1">
      <alignment horizontal="left" vertical="top"/>
      <protection/>
    </xf>
    <xf numFmtId="171" fontId="125" fillId="35" borderId="69" xfId="15" applyNumberFormat="1" applyFont="1" applyFill="1" applyBorder="1" applyAlignment="1" applyProtection="1">
      <alignment horizontal="right" vertical="center" wrapText="1"/>
      <protection/>
    </xf>
    <xf numFmtId="168" fontId="121" fillId="0" borderId="66" xfId="0" applyNumberFormat="1" applyFont="1" applyFill="1" applyBorder="1" applyAlignment="1" applyProtection="1">
      <alignment horizontal="left" vertical="top"/>
      <protection/>
    </xf>
    <xf numFmtId="0" fontId="18" fillId="35" borderId="49" xfId="0" applyFont="1" applyFill="1" applyBorder="1" applyAlignment="1" applyProtection="1">
      <alignment horizontal="left" vertical="top" wrapText="1"/>
      <protection/>
    </xf>
    <xf numFmtId="171" fontId="122" fillId="0" borderId="64" xfId="15" applyNumberFormat="1" applyFont="1" applyFill="1" applyBorder="1" applyAlignment="1" applyProtection="1">
      <alignment horizontal="right" wrapText="1"/>
      <protection/>
    </xf>
    <xf numFmtId="171" fontId="125" fillId="35" borderId="66" xfId="15" applyNumberFormat="1" applyFont="1" applyFill="1" applyBorder="1" applyAlignment="1" applyProtection="1">
      <alignment horizontal="right" vertical="center" wrapText="1"/>
      <protection/>
    </xf>
    <xf numFmtId="171" fontId="122" fillId="0" borderId="56" xfId="15" applyNumberFormat="1" applyFont="1" applyFill="1" applyBorder="1" applyAlignment="1" applyProtection="1">
      <alignment horizontal="right" wrapText="1"/>
      <protection/>
    </xf>
    <xf numFmtId="168" fontId="121" fillId="0" borderId="60" xfId="0" applyNumberFormat="1" applyFont="1" applyFill="1" applyBorder="1" applyAlignment="1" applyProtection="1">
      <alignment horizontal="left" vertical="top"/>
      <protection/>
    </xf>
    <xf numFmtId="0" fontId="17" fillId="35" borderId="52" xfId="0" applyFont="1" applyFill="1" applyBorder="1" applyAlignment="1" applyProtection="1">
      <alignment horizontal="left" vertical="center" wrapText="1"/>
      <protection/>
    </xf>
    <xf numFmtId="0" fontId="8" fillId="0" borderId="56" xfId="0" applyFont="1" applyFill="1" applyBorder="1" applyAlignment="1" applyProtection="1">
      <alignment horizontal="left" vertical="top" wrapText="1"/>
      <protection/>
    </xf>
    <xf numFmtId="171" fontId="12" fillId="0" borderId="60" xfId="0" applyNumberFormat="1" applyFont="1" applyFill="1" applyBorder="1" applyAlignment="1" applyProtection="1">
      <alignment horizontal="right"/>
      <protection/>
    </xf>
    <xf numFmtId="171" fontId="12" fillId="0" borderId="66" xfId="0" applyNumberFormat="1" applyFont="1" applyFill="1" applyBorder="1" applyAlignment="1" applyProtection="1">
      <alignment horizontal="right"/>
      <protection/>
    </xf>
    <xf numFmtId="0" fontId="13" fillId="35" borderId="0" xfId="0" applyFont="1" applyFill="1" applyBorder="1" applyAlignment="1" applyProtection="1">
      <alignment horizontal="left" vertical="top" wrapText="1"/>
      <protection/>
    </xf>
    <xf numFmtId="170" fontId="13" fillId="0" borderId="64" xfId="0" applyNumberFormat="1" applyFont="1" applyFill="1" applyBorder="1" applyAlignment="1" applyProtection="1">
      <alignment wrapText="1"/>
      <protection/>
    </xf>
    <xf numFmtId="0" fontId="13" fillId="35" borderId="50" xfId="0" applyFont="1" applyFill="1" applyBorder="1" applyAlignment="1" applyProtection="1">
      <alignment horizontal="left" vertical="top" wrapText="1"/>
      <protection/>
    </xf>
    <xf numFmtId="170" fontId="13" fillId="0" borderId="50" xfId="0" applyNumberFormat="1" applyFont="1" applyFill="1" applyBorder="1" applyAlignment="1" applyProtection="1">
      <alignment wrapText="1"/>
      <protection/>
    </xf>
    <xf numFmtId="168" fontId="121" fillId="35" borderId="69" xfId="0" applyNumberFormat="1" applyFont="1" applyFill="1" applyBorder="1" applyAlignment="1" applyProtection="1">
      <alignment horizontal="left" vertical="top"/>
      <protection/>
    </xf>
    <xf numFmtId="171" fontId="12" fillId="35" borderId="62" xfId="0" applyNumberFormat="1" applyFont="1" applyFill="1" applyBorder="1" applyAlignment="1" applyProtection="1">
      <alignment horizontal="right" vertical="center"/>
      <protection/>
    </xf>
    <xf numFmtId="0" fontId="121" fillId="35" borderId="66" xfId="0" applyFont="1" applyFill="1" applyBorder="1" applyAlignment="1" applyProtection="1">
      <alignment horizontal="left" vertical="top"/>
      <protection/>
    </xf>
    <xf numFmtId="0" fontId="12" fillId="35" borderId="49" xfId="0" applyFont="1" applyFill="1" applyBorder="1" applyAlignment="1" applyProtection="1">
      <alignment horizontal="left" vertical="top" wrapText="1"/>
      <protection/>
    </xf>
    <xf numFmtId="171" fontId="12" fillId="2" borderId="64" xfId="0" applyNumberFormat="1" applyFont="1" applyFill="1" applyBorder="1" applyAlignment="1" applyProtection="1">
      <alignment horizontal="right"/>
      <protection locked="0"/>
    </xf>
    <xf numFmtId="171" fontId="121" fillId="35" borderId="74" xfId="0" applyNumberFormat="1" applyFont="1" applyFill="1" applyBorder="1" applyAlignment="1" applyProtection="1">
      <alignment horizontal="right" vertical="center"/>
      <protection/>
    </xf>
    <xf numFmtId="171" fontId="121" fillId="2" borderId="56" xfId="0" applyNumberFormat="1" applyFont="1" applyFill="1" applyBorder="1" applyAlignment="1" applyProtection="1">
      <alignment horizontal="right"/>
      <protection locked="0"/>
    </xf>
    <xf numFmtId="171" fontId="121" fillId="35" borderId="60" xfId="0" applyNumberFormat="1" applyFont="1" applyFill="1" applyBorder="1" applyAlignment="1" applyProtection="1">
      <alignment horizontal="right" vertical="center"/>
      <protection/>
    </xf>
    <xf numFmtId="0" fontId="121" fillId="35" borderId="60" xfId="0" applyFont="1" applyFill="1" applyBorder="1" applyAlignment="1" applyProtection="1">
      <alignment horizontal="left" vertical="top"/>
      <protection/>
    </xf>
    <xf numFmtId="0" fontId="12" fillId="35" borderId="52" xfId="0" applyFont="1" applyFill="1" applyBorder="1" applyAlignment="1" applyProtection="1">
      <alignment horizontal="left" vertical="top" wrapText="1"/>
      <protection/>
    </xf>
    <xf numFmtId="171" fontId="121" fillId="35" borderId="64" xfId="0" applyNumberFormat="1" applyFont="1" applyFill="1" applyBorder="1" applyAlignment="1" applyProtection="1">
      <alignment horizontal="right" vertical="center"/>
      <protection/>
    </xf>
    <xf numFmtId="168" fontId="121" fillId="35" borderId="66" xfId="0" applyNumberFormat="1" applyFont="1" applyFill="1" applyBorder="1" applyAlignment="1" applyProtection="1">
      <alignment horizontal="left" vertical="top"/>
      <protection/>
    </xf>
    <xf numFmtId="0" fontId="12" fillId="35" borderId="0" xfId="0" applyFont="1" applyFill="1" applyBorder="1" applyAlignment="1" applyProtection="1">
      <alignment horizontal="left" vertical="top" wrapText="1"/>
      <protection/>
    </xf>
    <xf numFmtId="171" fontId="12" fillId="2" borderId="64" xfId="0" applyNumberFormat="1" applyFont="1" applyFill="1" applyBorder="1" applyAlignment="1" applyProtection="1">
      <alignment horizontal="right" vertical="center"/>
      <protection locked="0"/>
    </xf>
    <xf numFmtId="171" fontId="12" fillId="35" borderId="74" xfId="0" applyNumberFormat="1" applyFont="1" applyFill="1" applyBorder="1" applyAlignment="1" applyProtection="1">
      <alignment horizontal="right" vertical="center"/>
      <protection/>
    </xf>
    <xf numFmtId="171" fontId="12" fillId="2" borderId="56" xfId="0" applyNumberFormat="1" applyFont="1" applyFill="1" applyBorder="1" applyAlignment="1" applyProtection="1">
      <alignment horizontal="right" vertical="center"/>
      <protection locked="0"/>
    </xf>
    <xf numFmtId="171" fontId="12" fillId="35" borderId="60" xfId="0" applyNumberFormat="1" applyFont="1" applyFill="1" applyBorder="1" applyAlignment="1" applyProtection="1">
      <alignment horizontal="right" vertical="center"/>
      <protection/>
    </xf>
    <xf numFmtId="0" fontId="12" fillId="35" borderId="50" xfId="0" applyFont="1" applyFill="1" applyBorder="1" applyAlignment="1" applyProtection="1">
      <alignment horizontal="left" vertical="top" wrapText="1"/>
      <protection/>
    </xf>
    <xf numFmtId="0" fontId="8" fillId="35" borderId="64" xfId="0" applyFont="1" applyFill="1" applyBorder="1" applyAlignment="1" applyProtection="1">
      <alignment horizontal="left" vertical="top" wrapText="1"/>
      <protection/>
    </xf>
    <xf numFmtId="171" fontId="12" fillId="35" borderId="54" xfId="0" applyNumberFormat="1" applyFont="1" applyFill="1" applyBorder="1" applyAlignment="1" applyProtection="1">
      <alignment horizontal="right" vertical="center"/>
      <protection/>
    </xf>
    <xf numFmtId="0" fontId="12" fillId="35" borderId="56" xfId="0" applyFont="1" applyFill="1" applyBorder="1" applyAlignment="1" applyProtection="1">
      <alignment horizontal="left" vertical="top"/>
      <protection/>
    </xf>
    <xf numFmtId="171" fontId="12" fillId="0" borderId="54" xfId="0" applyNumberFormat="1" applyFont="1" applyFill="1" applyBorder="1" applyAlignment="1" applyProtection="1">
      <alignment horizontal="right" vertical="center"/>
      <protection/>
    </xf>
    <xf numFmtId="171" fontId="122" fillId="2" borderId="75" xfId="15" applyNumberFormat="1" applyFont="1" applyBorder="1" applyAlignment="1" applyProtection="1">
      <alignment horizontal="right" wrapText="1"/>
      <protection locked="0"/>
    </xf>
    <xf numFmtId="171" fontId="121" fillId="0" borderId="64" xfId="0" applyNumberFormat="1" applyFont="1" applyFill="1" applyBorder="1" applyAlignment="1" applyProtection="1">
      <alignment horizontal="right" wrapText="1"/>
      <protection/>
    </xf>
    <xf numFmtId="171" fontId="121" fillId="0" borderId="56" xfId="0" applyNumberFormat="1" applyFont="1" applyFill="1" applyBorder="1" applyAlignment="1" applyProtection="1">
      <alignment horizontal="right" wrapText="1"/>
      <protection/>
    </xf>
    <xf numFmtId="0" fontId="110" fillId="0" borderId="74" xfId="0" applyFont="1" applyFill="1" applyBorder="1" applyAlignment="1" applyProtection="1">
      <alignment horizontal="left" vertical="top" wrapText="1"/>
      <protection/>
    </xf>
    <xf numFmtId="171" fontId="122" fillId="0" borderId="66" xfId="15" applyNumberFormat="1" applyFont="1" applyFill="1" applyBorder="1" applyAlignment="1" applyProtection="1">
      <alignment/>
      <protection/>
    </xf>
    <xf numFmtId="0" fontId="13" fillId="35" borderId="49" xfId="0" applyFont="1" applyFill="1" applyBorder="1" applyAlignment="1" applyProtection="1">
      <alignment horizontal="left" vertical="top" wrapText="1"/>
      <protection/>
    </xf>
    <xf numFmtId="171" fontId="13" fillId="35" borderId="64" xfId="0" applyNumberFormat="1" applyFont="1" applyFill="1" applyBorder="1" applyAlignment="1" applyProtection="1">
      <alignment horizontal="right" wrapText="1"/>
      <protection/>
    </xf>
    <xf numFmtId="171" fontId="13" fillId="35" borderId="56" xfId="0" applyNumberFormat="1" applyFont="1" applyFill="1" applyBorder="1" applyAlignment="1" applyProtection="1">
      <alignment horizontal="right" wrapText="1"/>
      <protection/>
    </xf>
    <xf numFmtId="0" fontId="11" fillId="35" borderId="52" xfId="0" applyFont="1" applyFill="1" applyBorder="1" applyAlignment="1" applyProtection="1">
      <alignment horizontal="left" vertical="top" wrapText="1"/>
      <protection/>
    </xf>
    <xf numFmtId="0" fontId="11" fillId="35" borderId="64" xfId="0" applyFont="1" applyFill="1" applyBorder="1" applyAlignment="1" applyProtection="1">
      <alignment horizontal="left" vertical="top" wrapText="1"/>
      <protection/>
    </xf>
    <xf numFmtId="168" fontId="121" fillId="35" borderId="54" xfId="0" applyNumberFormat="1" applyFont="1" applyFill="1" applyBorder="1" applyAlignment="1" applyProtection="1">
      <alignment horizontal="left" vertical="top"/>
      <protection/>
    </xf>
    <xf numFmtId="171" fontId="122" fillId="2" borderId="54" xfId="15" applyNumberFormat="1" applyFont="1" applyFill="1" applyBorder="1" applyAlignment="1" applyProtection="1">
      <alignment wrapText="1"/>
      <protection locked="0"/>
    </xf>
    <xf numFmtId="171" fontId="12" fillId="2" borderId="54" xfId="0" applyNumberFormat="1" applyFont="1" applyFill="1" applyBorder="1" applyAlignment="1" applyProtection="1">
      <alignment/>
      <protection locked="0"/>
    </xf>
    <xf numFmtId="171" fontId="122" fillId="35" borderId="54" xfId="15" applyNumberFormat="1" applyFont="1" applyFill="1" applyBorder="1" applyAlignment="1" applyProtection="1">
      <alignment horizontal="right" vertical="center" wrapText="1"/>
      <protection/>
    </xf>
    <xf numFmtId="168" fontId="123" fillId="35" borderId="51" xfId="0" applyNumberFormat="1" applyFont="1" applyFill="1" applyBorder="1" applyAlignment="1" applyProtection="1">
      <alignment horizontal="left" vertical="top"/>
      <protection/>
    </xf>
    <xf numFmtId="0" fontId="14" fillId="35" borderId="51" xfId="0" applyFont="1" applyFill="1" applyBorder="1" applyAlignment="1" applyProtection="1">
      <alignment horizontal="left" vertical="top" wrapText="1"/>
      <protection/>
    </xf>
    <xf numFmtId="171" fontId="127" fillId="35" borderId="0" xfId="15" applyNumberFormat="1" applyFont="1" applyFill="1" applyBorder="1" applyAlignment="1" applyProtection="1">
      <alignment horizontal="right" vertical="center" wrapText="1"/>
      <protection/>
    </xf>
    <xf numFmtId="0" fontId="128" fillId="20" borderId="54" xfId="33" applyFont="1" applyBorder="1" applyAlignment="1" applyProtection="1">
      <alignment horizontal="center" vertical="center"/>
      <protection/>
    </xf>
    <xf numFmtId="169" fontId="12" fillId="35" borderId="56" xfId="0" applyNumberFormat="1" applyFont="1" applyFill="1" applyBorder="1" applyAlignment="1" applyProtection="1">
      <alignment horizontal="right" vertical="center"/>
      <protection/>
    </xf>
    <xf numFmtId="171" fontId="122" fillId="2" borderId="64" xfId="15" applyNumberFormat="1" applyFont="1" applyBorder="1" applyAlignment="1" applyProtection="1">
      <alignment horizontal="right" wrapText="1"/>
      <protection locked="0"/>
    </xf>
    <xf numFmtId="171" fontId="12" fillId="35" borderId="54" xfId="0" applyNumberFormat="1" applyFont="1" applyFill="1" applyBorder="1" applyAlignment="1" applyProtection="1">
      <alignment horizontal="right"/>
      <protection/>
    </xf>
    <xf numFmtId="0" fontId="0" fillId="35" borderId="0" xfId="0" applyFont="1" applyFill="1" applyBorder="1" applyAlignment="1" applyProtection="1">
      <alignment horizontal="left" vertical="top"/>
      <protection/>
    </xf>
    <xf numFmtId="171" fontId="12" fillId="0" borderId="69" xfId="0" applyNumberFormat="1" applyFont="1" applyFill="1" applyBorder="1" applyAlignment="1" applyProtection="1">
      <alignment horizontal="right" vertical="center"/>
      <protection/>
    </xf>
    <xf numFmtId="0" fontId="18" fillId="0" borderId="0" xfId="0" applyFont="1" applyFill="1" applyBorder="1" applyAlignment="1" applyProtection="1">
      <alignment horizontal="left" vertical="top"/>
      <protection/>
    </xf>
    <xf numFmtId="171" fontId="121" fillId="35" borderId="64" xfId="0" applyNumberFormat="1" applyFont="1" applyFill="1" applyBorder="1" applyAlignment="1" applyProtection="1">
      <alignment horizontal="right" wrapText="1"/>
      <protection/>
    </xf>
    <xf numFmtId="0" fontId="11" fillId="35" borderId="49" xfId="0" applyFont="1" applyFill="1" applyBorder="1" applyAlignment="1" applyProtection="1">
      <alignment horizontal="left" vertical="top" wrapText="1"/>
      <protection/>
    </xf>
    <xf numFmtId="171" fontId="121" fillId="35" borderId="56" xfId="0" applyNumberFormat="1" applyFont="1" applyFill="1" applyBorder="1" applyAlignment="1" applyProtection="1">
      <alignment horizontal="right"/>
      <protection/>
    </xf>
    <xf numFmtId="0" fontId="11" fillId="35" borderId="52" xfId="0" applyFont="1" applyFill="1" applyBorder="1" applyAlignment="1" applyProtection="1">
      <alignment horizontal="left" vertical="top"/>
      <protection/>
    </xf>
    <xf numFmtId="0" fontId="110" fillId="35" borderId="64" xfId="0" applyFont="1" applyFill="1" applyBorder="1" applyAlignment="1" applyProtection="1">
      <alignment horizontal="left" vertical="top"/>
      <protection/>
    </xf>
    <xf numFmtId="181" fontId="12" fillId="0" borderId="69" xfId="0" applyNumberFormat="1" applyFont="1" applyFill="1" applyBorder="1" applyAlignment="1" applyProtection="1">
      <alignment horizontal="right"/>
      <protection/>
    </xf>
    <xf numFmtId="0" fontId="11" fillId="34" borderId="49" xfId="0" applyFont="1" applyFill="1" applyBorder="1" applyAlignment="1" applyProtection="1">
      <alignment vertical="top" wrapText="1"/>
      <protection/>
    </xf>
    <xf numFmtId="0" fontId="124" fillId="0" borderId="76" xfId="0" applyFont="1" applyFill="1" applyBorder="1" applyAlignment="1" applyProtection="1">
      <alignment vertical="top" wrapText="1"/>
      <protection/>
    </xf>
    <xf numFmtId="0" fontId="11" fillId="35" borderId="49" xfId="0" applyFont="1" applyFill="1" applyBorder="1" applyAlignment="1" applyProtection="1">
      <alignment vertical="top" wrapText="1"/>
      <protection/>
    </xf>
    <xf numFmtId="171" fontId="13" fillId="2" borderId="56" xfId="0" applyNumberFormat="1" applyFont="1" applyFill="1" applyBorder="1" applyAlignment="1" applyProtection="1">
      <alignment horizontal="right" wrapText="1"/>
      <protection locked="0"/>
    </xf>
    <xf numFmtId="169" fontId="125" fillId="0" borderId="60" xfId="15" applyNumberFormat="1" applyFont="1" applyFill="1" applyBorder="1" applyAlignment="1" applyProtection="1">
      <alignment horizontal="right" wrapText="1"/>
      <protection locked="0"/>
    </xf>
    <xf numFmtId="0" fontId="11" fillId="35" borderId="52" xfId="0" applyFont="1" applyFill="1" applyBorder="1" applyAlignment="1" applyProtection="1">
      <alignment vertical="top" wrapText="1"/>
      <protection/>
    </xf>
    <xf numFmtId="0" fontId="11" fillId="35" borderId="64" xfId="0" applyFont="1" applyFill="1" applyBorder="1" applyAlignment="1" applyProtection="1">
      <alignment vertical="top" wrapText="1"/>
      <protection/>
    </xf>
    <xf numFmtId="171" fontId="122" fillId="0" borderId="60" xfId="15" applyNumberFormat="1" applyFont="1" applyFill="1" applyBorder="1" applyAlignment="1" applyProtection="1">
      <alignment horizontal="right" wrapText="1"/>
      <protection/>
    </xf>
    <xf numFmtId="3" fontId="13" fillId="35" borderId="64" xfId="0" applyNumberFormat="1" applyFont="1" applyFill="1" applyBorder="1" applyAlignment="1" applyProtection="1">
      <alignment horizontal="right" wrapText="1"/>
      <protection/>
    </xf>
    <xf numFmtId="3" fontId="13" fillId="35" borderId="56" xfId="0" applyNumberFormat="1" applyFont="1" applyFill="1" applyBorder="1" applyAlignment="1" applyProtection="1">
      <alignment horizontal="right" wrapText="1"/>
      <protection/>
    </xf>
    <xf numFmtId="0" fontId="13" fillId="35" borderId="52" xfId="0" applyFont="1" applyFill="1" applyBorder="1" applyAlignment="1" applyProtection="1">
      <alignment vertical="top" wrapText="1"/>
      <protection/>
    </xf>
    <xf numFmtId="171" fontId="122" fillId="0" borderId="54" xfId="15" applyNumberFormat="1" applyFont="1" applyFill="1" applyBorder="1" applyAlignment="1" applyProtection="1">
      <alignment horizontal="right" wrapText="1"/>
      <protection/>
    </xf>
    <xf numFmtId="168" fontId="121" fillId="0" borderId="66" xfId="0" applyNumberFormat="1" applyFont="1" applyFill="1" applyBorder="1" applyAlignment="1" applyProtection="1">
      <alignment vertical="top"/>
      <protection/>
    </xf>
    <xf numFmtId="171" fontId="13" fillId="2" borderId="64" xfId="0" applyNumberFormat="1" applyFont="1" applyFill="1" applyBorder="1" applyAlignment="1" applyProtection="1">
      <alignment horizontal="right" wrapText="1"/>
      <protection locked="0"/>
    </xf>
    <xf numFmtId="168" fontId="121" fillId="0" borderId="0" xfId="0" applyNumberFormat="1" applyFont="1" applyFill="1" applyBorder="1" applyAlignment="1" applyProtection="1">
      <alignment horizontal="left" vertical="top"/>
      <protection/>
    </xf>
    <xf numFmtId="0" fontId="11" fillId="35" borderId="0" xfId="0" applyFont="1" applyFill="1" applyBorder="1" applyAlignment="1" applyProtection="1">
      <alignment vertical="top" wrapText="1"/>
      <protection/>
    </xf>
    <xf numFmtId="171" fontId="122" fillId="0" borderId="0" xfId="15" applyNumberFormat="1" applyFont="1" applyFill="1" applyBorder="1" applyAlignment="1" applyProtection="1">
      <alignment horizontal="right" wrapText="1"/>
      <protection/>
    </xf>
    <xf numFmtId="171" fontId="12" fillId="2" borderId="69" xfId="0" applyNumberFormat="1" applyFont="1" applyFill="1" applyBorder="1" applyAlignment="1" applyProtection="1">
      <alignment horizontal="right"/>
      <protection locked="0"/>
    </xf>
    <xf numFmtId="171" fontId="122" fillId="35" borderId="54" xfId="15" applyNumberFormat="1" applyFont="1" applyFill="1" applyBorder="1" applyAlignment="1" applyProtection="1">
      <alignment horizontal="right" wrapText="1"/>
      <protection/>
    </xf>
    <xf numFmtId="171" fontId="122" fillId="35" borderId="54" xfId="21" applyNumberFormat="1" applyFont="1" applyFill="1" applyBorder="1" applyAlignment="1" applyProtection="1">
      <alignment horizontal="right" wrapText="1"/>
      <protection/>
    </xf>
    <xf numFmtId="169" fontId="122" fillId="35" borderId="54" xfId="15" applyNumberFormat="1" applyFont="1" applyFill="1" applyBorder="1" applyAlignment="1" applyProtection="1">
      <alignment horizontal="right" wrapText="1"/>
      <protection/>
    </xf>
    <xf numFmtId="0" fontId="120" fillId="20" borderId="50" xfId="33" applyFont="1" applyBorder="1" applyAlignment="1" applyProtection="1">
      <alignment horizontal="center" vertical="center"/>
      <protection/>
    </xf>
    <xf numFmtId="169" fontId="12" fillId="2" borderId="54" xfId="0" applyNumberFormat="1" applyFont="1" applyFill="1" applyBorder="1" applyAlignment="1" applyProtection="1">
      <alignment horizontal="right"/>
      <protection locked="0"/>
    </xf>
    <xf numFmtId="170" fontId="13" fillId="2" borderId="64" xfId="0" applyNumberFormat="1" applyFont="1" applyFill="1" applyBorder="1" applyAlignment="1" applyProtection="1">
      <alignment horizontal="right" wrapText="1"/>
      <protection locked="0"/>
    </xf>
    <xf numFmtId="169" fontId="12" fillId="2" borderId="60" xfId="0" applyNumberFormat="1" applyFont="1" applyFill="1" applyBorder="1" applyAlignment="1" applyProtection="1">
      <alignment horizontal="right"/>
      <protection locked="0"/>
    </xf>
    <xf numFmtId="170" fontId="13" fillId="0" borderId="0" xfId="0" applyNumberFormat="1" applyFont="1" applyFill="1" applyBorder="1" applyAlignment="1" applyProtection="1">
      <alignment horizontal="right" wrapText="1"/>
      <protection locked="0"/>
    </xf>
    <xf numFmtId="169" fontId="12" fillId="0" borderId="0" xfId="0" applyNumberFormat="1" applyFont="1" applyFill="1" applyBorder="1" applyAlignment="1" applyProtection="1">
      <alignment horizontal="right"/>
      <protection locked="0"/>
    </xf>
    <xf numFmtId="169" fontId="122" fillId="2" borderId="54" xfId="15" applyNumberFormat="1" applyFont="1" applyFill="1" applyBorder="1" applyAlignment="1" applyProtection="1">
      <alignment horizontal="right" wrapText="1"/>
      <protection locked="0"/>
    </xf>
    <xf numFmtId="171" fontId="125" fillId="35" borderId="62" xfId="15" applyNumberFormat="1" applyFont="1" applyFill="1" applyBorder="1" applyAlignment="1" applyProtection="1">
      <alignment horizontal="right" wrapText="1"/>
      <protection/>
    </xf>
    <xf numFmtId="171" fontId="125" fillId="35" borderId="74" xfId="15" applyNumberFormat="1" applyFont="1" applyFill="1" applyBorder="1" applyAlignment="1" applyProtection="1">
      <alignment horizontal="right" wrapText="1"/>
      <protection/>
    </xf>
    <xf numFmtId="171" fontId="122" fillId="2" borderId="56" xfId="15" applyNumberFormat="1" applyFont="1" applyBorder="1" applyAlignment="1" applyProtection="1">
      <alignment horizontal="right" wrapText="1"/>
      <protection locked="0"/>
    </xf>
    <xf numFmtId="171" fontId="12" fillId="35" borderId="74" xfId="0" applyNumberFormat="1" applyFont="1" applyFill="1" applyBorder="1" applyAlignment="1" applyProtection="1">
      <alignment horizontal="right"/>
      <protection/>
    </xf>
    <xf numFmtId="171" fontId="12" fillId="2" borderId="56" xfId="0" applyNumberFormat="1" applyFont="1" applyFill="1" applyBorder="1" applyAlignment="1" applyProtection="1">
      <alignment horizontal="right"/>
      <protection/>
    </xf>
    <xf numFmtId="171" fontId="12" fillId="35" borderId="60" xfId="0" applyNumberFormat="1" applyFont="1" applyFill="1" applyBorder="1" applyAlignment="1" applyProtection="1">
      <alignment horizontal="right"/>
      <protection/>
    </xf>
    <xf numFmtId="171" fontId="12" fillId="2" borderId="54" xfId="0" applyNumberFormat="1" applyFont="1" applyFill="1" applyBorder="1" applyAlignment="1" applyProtection="1">
      <alignment horizontal="right"/>
      <protection locked="0"/>
    </xf>
    <xf numFmtId="171" fontId="122" fillId="0" borderId="54" xfId="15" applyNumberFormat="1" applyFont="1" applyFill="1" applyBorder="1" applyAlignment="1" applyProtection="1">
      <alignment horizontal="right"/>
      <protection/>
    </xf>
    <xf numFmtId="9" fontId="122" fillId="2" borderId="77" xfId="15" applyNumberFormat="1" applyFont="1" applyBorder="1" applyAlignment="1" applyProtection="1">
      <alignment horizontal="right" wrapText="1"/>
      <protection locked="0"/>
    </xf>
    <xf numFmtId="9" fontId="121" fillId="2" borderId="64" xfId="0" applyNumberFormat="1" applyFont="1" applyFill="1" applyBorder="1" applyAlignment="1" applyProtection="1">
      <alignment horizontal="right" wrapText="1"/>
      <protection locked="0"/>
    </xf>
    <xf numFmtId="9" fontId="121" fillId="2" borderId="56" xfId="0" applyNumberFormat="1" applyFont="1" applyFill="1" applyBorder="1" applyAlignment="1" applyProtection="1">
      <alignment horizontal="right" wrapText="1"/>
      <protection locked="0"/>
    </xf>
    <xf numFmtId="9" fontId="13" fillId="2" borderId="56" xfId="0" applyNumberFormat="1" applyFont="1" applyFill="1" applyBorder="1" applyAlignment="1" applyProtection="1">
      <alignment horizontal="right" wrapText="1"/>
      <protection locked="0"/>
    </xf>
    <xf numFmtId="3" fontId="122" fillId="0" borderId="54" xfId="15" applyNumberFormat="1" applyFont="1" applyFill="1" applyBorder="1" applyAlignment="1" applyProtection="1">
      <alignment horizontal="right" wrapText="1"/>
      <protection/>
    </xf>
    <xf numFmtId="169" fontId="122" fillId="0" borderId="54" xfId="15" applyNumberFormat="1" applyFont="1" applyFill="1" applyBorder="1" applyAlignment="1" applyProtection="1">
      <alignment horizontal="right" vertical="center" wrapText="1"/>
      <protection locked="0"/>
    </xf>
    <xf numFmtId="168" fontId="121" fillId="0" borderId="78" xfId="0" applyNumberFormat="1" applyFont="1" applyFill="1" applyBorder="1" applyAlignment="1" applyProtection="1">
      <alignment horizontal="left" vertical="top"/>
      <protection/>
    </xf>
    <xf numFmtId="0" fontId="11" fillId="0" borderId="78" xfId="0" applyFont="1" applyFill="1" applyBorder="1" applyAlignment="1" applyProtection="1">
      <alignment horizontal="left" vertical="top" wrapText="1"/>
      <protection/>
    </xf>
    <xf numFmtId="169" fontId="122" fillId="0" borderId="51" xfId="15" applyNumberFormat="1" applyFont="1" applyFill="1" applyBorder="1" applyAlignment="1" applyProtection="1">
      <alignment horizontal="right" vertical="center" wrapText="1"/>
      <protection locked="0"/>
    </xf>
    <xf numFmtId="0" fontId="110" fillId="35" borderId="0" xfId="0" applyFont="1" applyFill="1" applyBorder="1" applyAlignment="1">
      <alignment vertical="top" wrapText="1"/>
    </xf>
    <xf numFmtId="171" fontId="122" fillId="2" borderId="62" xfId="15" applyNumberFormat="1" applyFont="1" applyBorder="1" applyAlignment="1" applyProtection="1">
      <alignment horizontal="right" wrapText="1"/>
      <protection locked="0"/>
    </xf>
    <xf numFmtId="171" fontId="122" fillId="0" borderId="62" xfId="15" applyNumberFormat="1" applyFont="1" applyFill="1" applyBorder="1" applyAlignment="1" applyProtection="1">
      <alignment horizontal="right"/>
      <protection/>
    </xf>
    <xf numFmtId="169" fontId="12" fillId="0" borderId="54" xfId="0" applyNumberFormat="1" applyFont="1" applyFill="1" applyBorder="1" applyAlignment="1" applyProtection="1">
      <alignment horizontal="right"/>
      <protection/>
    </xf>
    <xf numFmtId="0" fontId="90" fillId="0" borderId="0" xfId="15" applyFont="1" applyFill="1" applyBorder="1" applyAlignment="1">
      <alignment horizontal="left" vertical="top"/>
    </xf>
    <xf numFmtId="168" fontId="129" fillId="35" borderId="78" xfId="0" applyNumberFormat="1" applyFont="1" applyFill="1" applyBorder="1" applyAlignment="1" applyProtection="1">
      <alignment vertical="center" wrapText="1"/>
      <protection/>
    </xf>
    <xf numFmtId="0" fontId="128" fillId="20" borderId="52" xfId="33" applyFont="1" applyBorder="1" applyAlignment="1" applyProtection="1">
      <alignment horizontal="center" vertical="center"/>
      <protection/>
    </xf>
    <xf numFmtId="0" fontId="128" fillId="20" borderId="60" xfId="33" applyFont="1" applyBorder="1" applyAlignment="1" applyProtection="1">
      <alignment horizontal="center" vertical="center"/>
      <protection/>
    </xf>
    <xf numFmtId="168" fontId="130" fillId="0" borderId="69" xfId="0" applyNumberFormat="1" applyFont="1" applyFill="1" applyBorder="1" applyAlignment="1" applyProtection="1">
      <alignment horizontal="left" vertical="top"/>
      <protection/>
    </xf>
    <xf numFmtId="169" fontId="131" fillId="0" borderId="62" xfId="15" applyNumberFormat="1" applyFont="1" applyFill="1" applyBorder="1" applyAlignment="1" applyProtection="1">
      <alignment horizontal="right" wrapText="1"/>
      <protection/>
    </xf>
    <xf numFmtId="168" fontId="130" fillId="0" borderId="54" xfId="0" applyNumberFormat="1" applyFont="1" applyFill="1" applyBorder="1" applyAlignment="1" applyProtection="1">
      <alignment horizontal="left" vertical="top"/>
      <protection/>
    </xf>
    <xf numFmtId="169" fontId="131" fillId="2" borderId="62" xfId="15" applyNumberFormat="1" applyFont="1" applyFill="1" applyBorder="1" applyAlignment="1" applyProtection="1">
      <alignment horizontal="right"/>
      <protection locked="0"/>
    </xf>
    <xf numFmtId="169" fontId="17" fillId="0" borderId="54" xfId="0" applyNumberFormat="1" applyFont="1" applyFill="1" applyBorder="1" applyAlignment="1" applyProtection="1">
      <alignment horizontal="right"/>
      <protection/>
    </xf>
    <xf numFmtId="169" fontId="17" fillId="2" borderId="54" xfId="0" applyNumberFormat="1" applyFont="1" applyFill="1" applyBorder="1" applyAlignment="1" applyProtection="1">
      <alignment horizontal="right"/>
      <protection locked="0"/>
    </xf>
    <xf numFmtId="168" fontId="129" fillId="35" borderId="0" xfId="0" applyNumberFormat="1" applyFont="1" applyFill="1" applyBorder="1" applyAlignment="1" applyProtection="1">
      <alignment vertical="center" wrapText="1"/>
      <protection/>
    </xf>
    <xf numFmtId="171" fontId="132" fillId="0" borderId="0" xfId="15" applyNumberFormat="1" applyFont="1" applyFill="1" applyBorder="1" applyAlignment="1" applyProtection="1">
      <alignment horizontal="right"/>
      <protection locked="0"/>
    </xf>
    <xf numFmtId="168" fontId="130" fillId="0" borderId="0" xfId="0" applyNumberFormat="1" applyFont="1" applyFill="1" applyBorder="1" applyAlignment="1" applyProtection="1">
      <alignment horizontal="left" vertical="top"/>
      <protection/>
    </xf>
    <xf numFmtId="169" fontId="17" fillId="0" borderId="50" xfId="0" applyNumberFormat="1" applyFont="1" applyFill="1" applyBorder="1" applyAlignment="1" applyProtection="1">
      <alignment horizontal="right"/>
      <protection/>
    </xf>
    <xf numFmtId="0" fontId="17" fillId="0" borderId="0" xfId="0" applyFont="1" applyFill="1" applyBorder="1" applyAlignment="1" applyProtection="1">
      <alignment horizontal="right"/>
      <protection/>
    </xf>
    <xf numFmtId="169" fontId="131" fillId="2" borderId="50" xfId="15" applyNumberFormat="1" applyFont="1" applyFill="1" applyBorder="1" applyAlignment="1" applyProtection="1">
      <alignment horizontal="right"/>
      <protection locked="0"/>
    </xf>
    <xf numFmtId="0" fontId="126" fillId="0" borderId="0" xfId="0" applyFont="1" applyFill="1" applyBorder="1" applyAlignment="1" applyProtection="1">
      <alignment horizontal="right" wrapText="1"/>
      <protection/>
    </xf>
    <xf numFmtId="0" fontId="130" fillId="2" borderId="50" xfId="0" applyNumberFormat="1" applyFont="1" applyFill="1" applyBorder="1" applyAlignment="1" applyProtection="1">
      <alignment horizontal="right" wrapText="1"/>
      <protection/>
    </xf>
    <xf numFmtId="169" fontId="131" fillId="0" borderId="0" xfId="15" applyNumberFormat="1" applyFont="1" applyFill="1" applyBorder="1" applyAlignment="1" applyProtection="1">
      <alignment horizontal="right"/>
      <protection locked="0"/>
    </xf>
    <xf numFmtId="0" fontId="0" fillId="35" borderId="0" xfId="0" applyFont="1" applyFill="1" applyBorder="1" applyAlignment="1">
      <alignment horizontal="left" vertical="top"/>
    </xf>
    <xf numFmtId="0" fontId="0" fillId="35" borderId="0" xfId="0" applyFont="1" applyFill="1" applyBorder="1" applyAlignment="1">
      <alignment horizontal="right" vertical="top"/>
    </xf>
    <xf numFmtId="14" fontId="110" fillId="2" borderId="73" xfId="0" applyNumberFormat="1" applyFont="1" applyFill="1" applyBorder="1" applyAlignment="1" applyProtection="1">
      <alignment horizontal="right" vertical="top"/>
      <protection locked="0"/>
    </xf>
    <xf numFmtId="0" fontId="12" fillId="35" borderId="65" xfId="0" applyFont="1" applyFill="1" applyBorder="1" applyAlignment="1" applyProtection="1">
      <alignment horizontal="left" vertical="center"/>
      <protection/>
    </xf>
    <xf numFmtId="169" fontId="12" fillId="0" borderId="69" xfId="0" applyNumberFormat="1" applyFont="1" applyFill="1" applyBorder="1" applyAlignment="1" applyProtection="1">
      <alignment horizontal="right"/>
      <protection/>
    </xf>
    <xf numFmtId="0" fontId="8" fillId="35" borderId="49" xfId="0" applyFont="1" applyFill="1" applyBorder="1" applyAlignment="1" applyProtection="1">
      <alignment horizontal="left" vertical="center" wrapText="1"/>
      <protection/>
    </xf>
    <xf numFmtId="0" fontId="110" fillId="0" borderId="52" xfId="0" applyFont="1" applyFill="1" applyBorder="1" applyAlignment="1">
      <alignment horizontal="left" vertical="top"/>
    </xf>
    <xf numFmtId="0" fontId="110" fillId="35" borderId="64" xfId="0" applyFont="1" applyFill="1" applyBorder="1" applyAlignment="1" applyProtection="1">
      <alignment horizontal="left" vertical="top" wrapText="1"/>
      <protection/>
    </xf>
    <xf numFmtId="171" fontId="12" fillId="0" borderId="64" xfId="0" applyNumberFormat="1" applyFont="1" applyFill="1" applyBorder="1" applyAlignment="1" applyProtection="1">
      <alignment horizontal="right"/>
      <protection/>
    </xf>
    <xf numFmtId="171" fontId="122" fillId="0" borderId="79" xfId="15" applyNumberFormat="1" applyFont="1" applyFill="1" applyBorder="1" applyAlignment="1" applyProtection="1">
      <alignment horizontal="right" wrapText="1"/>
      <protection/>
    </xf>
    <xf numFmtId="0" fontId="21" fillId="36" borderId="0" xfId="0" applyFont="1" applyFill="1" applyBorder="1" applyAlignment="1">
      <alignment horizontal="right" vertical="top" wrapText="1"/>
    </xf>
    <xf numFmtId="171" fontId="12" fillId="0" borderId="62" xfId="33" applyNumberFormat="1" applyFont="1" applyFill="1" applyBorder="1" applyAlignment="1" applyProtection="1">
      <alignment horizontal="right" vertical="center"/>
      <protection/>
    </xf>
    <xf numFmtId="171" fontId="12" fillId="2" borderId="62" xfId="33" applyNumberFormat="1" applyFont="1" applyFill="1" applyBorder="1" applyAlignment="1" applyProtection="1">
      <alignment horizontal="right" vertical="center"/>
      <protection locked="0"/>
    </xf>
    <xf numFmtId="171" fontId="12" fillId="35" borderId="64" xfId="0" applyNumberFormat="1" applyFont="1" applyFill="1" applyBorder="1" applyAlignment="1" applyProtection="1">
      <alignment horizontal="right"/>
      <protection/>
    </xf>
    <xf numFmtId="0" fontId="8" fillId="35" borderId="49" xfId="0" applyFont="1" applyFill="1" applyBorder="1" applyAlignment="1" applyProtection="1">
      <alignment horizontal="left" vertical="top" wrapText="1"/>
      <protection/>
    </xf>
    <xf numFmtId="0" fontId="8" fillId="35" borderId="52" xfId="0" applyFont="1" applyFill="1" applyBorder="1" applyAlignment="1" applyProtection="1">
      <alignment horizontal="left" vertical="top" wrapText="1"/>
      <protection/>
    </xf>
    <xf numFmtId="171" fontId="12" fillId="35" borderId="64" xfId="0" applyNumberFormat="1" applyFont="1" applyFill="1" applyBorder="1" applyAlignment="1" applyProtection="1">
      <alignment horizontal="right" vertical="center"/>
      <protection/>
    </xf>
    <xf numFmtId="171" fontId="12" fillId="35" borderId="56" xfId="0" applyNumberFormat="1" applyFont="1" applyFill="1" applyBorder="1" applyAlignment="1" applyProtection="1">
      <alignment horizontal="right" vertical="center"/>
      <protection/>
    </xf>
    <xf numFmtId="0" fontId="8" fillId="35" borderId="50" xfId="0" applyFont="1" applyFill="1" applyBorder="1" applyAlignment="1" applyProtection="1">
      <alignment horizontal="left" vertical="top" wrapText="1"/>
      <protection/>
    </xf>
    <xf numFmtId="0" fontId="12" fillId="35" borderId="50" xfId="0" applyFont="1" applyFill="1" applyBorder="1" applyAlignment="1" applyProtection="1">
      <alignment horizontal="left" vertical="top"/>
      <protection/>
    </xf>
    <xf numFmtId="171" fontId="12" fillId="0" borderId="60" xfId="0" applyNumberFormat="1" applyFont="1" applyFill="1" applyBorder="1" applyAlignment="1" applyProtection="1">
      <alignment horizontal="right" vertical="center"/>
      <protection/>
    </xf>
    <xf numFmtId="171" fontId="12" fillId="2" borderId="60" xfId="0" applyNumberFormat="1" applyFont="1" applyFill="1" applyBorder="1" applyAlignment="1" applyProtection="1">
      <alignment horizontal="right"/>
      <protection locked="0"/>
    </xf>
    <xf numFmtId="0" fontId="110" fillId="0" borderId="56" xfId="0" applyFont="1" applyFill="1" applyBorder="1" applyAlignment="1" applyProtection="1">
      <alignment horizontal="left" vertical="top"/>
      <protection/>
    </xf>
    <xf numFmtId="171" fontId="122" fillId="2" borderId="67" xfId="15" applyNumberFormat="1" applyFont="1" applyBorder="1" applyAlignment="1" applyProtection="1">
      <alignment horizontal="right" wrapText="1"/>
      <protection locked="0"/>
    </xf>
    <xf numFmtId="171" fontId="122" fillId="0" borderId="64" xfId="15" applyNumberFormat="1" applyFont="1" applyFill="1" applyBorder="1" applyAlignment="1" applyProtection="1">
      <alignment horizontal="right" vertical="center"/>
      <protection/>
    </xf>
    <xf numFmtId="0" fontId="8" fillId="35" borderId="0" xfId="0" applyFont="1" applyFill="1" applyBorder="1" applyAlignment="1" applyProtection="1">
      <alignment horizontal="left" vertical="top" wrapText="1"/>
      <protection/>
    </xf>
    <xf numFmtId="171" fontId="122" fillId="0" borderId="56" xfId="15" applyNumberFormat="1" applyFont="1" applyFill="1" applyBorder="1" applyAlignment="1" applyProtection="1">
      <alignment horizontal="right"/>
      <protection/>
    </xf>
    <xf numFmtId="0" fontId="121" fillId="0" borderId="60" xfId="0" applyFont="1" applyFill="1" applyBorder="1" applyAlignment="1" applyProtection="1">
      <alignment horizontal="left" vertical="top"/>
      <protection/>
    </xf>
    <xf numFmtId="171" fontId="121" fillId="0" borderId="60" xfId="0" applyNumberFormat="1" applyFont="1" applyFill="1" applyBorder="1" applyAlignment="1" applyProtection="1">
      <alignment horizontal="right" vertical="center"/>
      <protection/>
    </xf>
    <xf numFmtId="0" fontId="8" fillId="34" borderId="49" xfId="0" applyNumberFormat="1" applyFont="1" applyFill="1" applyBorder="1" applyAlignment="1" applyProtection="1">
      <alignment horizontal="left" vertical="top" wrapText="1"/>
      <protection/>
    </xf>
    <xf numFmtId="171" fontId="122" fillId="2" borderId="64" xfId="15" applyNumberFormat="1" applyFont="1" applyFill="1" applyBorder="1" applyAlignment="1" applyProtection="1">
      <alignment horizontal="right"/>
      <protection locked="0"/>
    </xf>
    <xf numFmtId="171" fontId="124" fillId="35" borderId="74" xfId="15" applyNumberFormat="1" applyFont="1" applyFill="1" applyBorder="1" applyAlignment="1" applyProtection="1">
      <alignment horizontal="left" vertical="center" wrapText="1"/>
      <protection/>
    </xf>
    <xf numFmtId="171" fontId="12" fillId="35" borderId="66" xfId="0" applyNumberFormat="1" applyFont="1" applyFill="1" applyBorder="1" applyAlignment="1" applyProtection="1">
      <alignment horizontal="right" vertical="center"/>
      <protection/>
    </xf>
    <xf numFmtId="0" fontId="11" fillId="35" borderId="55" xfId="0" applyFont="1" applyFill="1" applyBorder="1" applyAlignment="1" applyProtection="1">
      <alignment horizontal="left" vertical="top"/>
      <protection/>
    </xf>
    <xf numFmtId="0" fontId="110" fillId="35" borderId="56" xfId="0" applyFont="1" applyFill="1" applyBorder="1" applyAlignment="1" applyProtection="1">
      <alignment horizontal="left" vertical="top"/>
      <protection/>
    </xf>
    <xf numFmtId="173" fontId="12" fillId="0" borderId="54" xfId="0" applyNumberFormat="1" applyFont="1" applyFill="1" applyBorder="1" applyAlignment="1" applyProtection="1">
      <alignment horizontal="right"/>
      <protection/>
    </xf>
    <xf numFmtId="181" fontId="12" fillId="0" borderId="54" xfId="0" applyNumberFormat="1" applyFont="1" applyFill="1" applyBorder="1" applyAlignment="1" applyProtection="1">
      <alignment horizontal="right"/>
      <protection/>
    </xf>
    <xf numFmtId="169" fontId="122" fillId="2" borderId="67" xfId="15" applyNumberFormat="1" applyFont="1" applyBorder="1" applyAlignment="1" applyProtection="1">
      <alignment horizontal="right" wrapText="1"/>
      <protection locked="0"/>
    </xf>
    <xf numFmtId="171" fontId="12" fillId="0" borderId="69" xfId="0" applyNumberFormat="1" applyFont="1" applyFill="1" applyBorder="1" applyAlignment="1" applyProtection="1">
      <alignment horizontal="right"/>
      <protection/>
    </xf>
    <xf numFmtId="171" fontId="12" fillId="0" borderId="74" xfId="0" applyNumberFormat="1" applyFont="1" applyFill="1" applyBorder="1" applyAlignment="1" applyProtection="1">
      <alignment horizontal="right"/>
      <protection/>
    </xf>
    <xf numFmtId="0" fontId="19" fillId="35" borderId="49" xfId="0" applyFont="1" applyFill="1" applyBorder="1" applyAlignment="1" applyProtection="1">
      <alignment horizontal="left" vertical="top" wrapText="1"/>
      <protection/>
    </xf>
    <xf numFmtId="168" fontId="125" fillId="35" borderId="49" xfId="15" applyNumberFormat="1" applyFont="1" applyFill="1" applyBorder="1" applyAlignment="1" applyProtection="1">
      <alignment horizontal="left" vertical="top"/>
      <protection/>
    </xf>
    <xf numFmtId="0" fontId="22" fillId="28" borderId="55" xfId="41" applyFont="1" applyBorder="1" applyAlignment="1" applyProtection="1">
      <alignment horizontal="left" vertical="top" wrapText="1"/>
      <protection/>
    </xf>
    <xf numFmtId="171" fontId="12" fillId="2" borderId="56" xfId="41" applyNumberFormat="1" applyFont="1" applyFill="1" applyBorder="1" applyAlignment="1" applyProtection="1">
      <alignment horizontal="right" wrapText="1"/>
      <protection locked="0"/>
    </xf>
    <xf numFmtId="171" fontId="133" fillId="28" borderId="64" xfId="41" applyNumberFormat="1" applyFont="1" applyBorder="1" applyAlignment="1" applyProtection="1">
      <alignment horizontal="right" wrapText="1"/>
      <protection locked="0"/>
    </xf>
    <xf numFmtId="0" fontId="19" fillId="0" borderId="49" xfId="0" applyFont="1" applyFill="1" applyBorder="1" applyAlignment="1" applyProtection="1">
      <alignment horizontal="left" vertical="top" wrapText="1"/>
      <protection/>
    </xf>
    <xf numFmtId="171" fontId="122" fillId="2" borderId="64" xfId="15" applyNumberFormat="1" applyFont="1" applyFill="1" applyBorder="1" applyAlignment="1" applyProtection="1">
      <alignment horizontal="right" wrapText="1"/>
      <protection locked="0"/>
    </xf>
    <xf numFmtId="171" fontId="125" fillId="35" borderId="60" xfId="15" applyNumberFormat="1" applyFont="1" applyFill="1" applyBorder="1" applyAlignment="1" applyProtection="1">
      <alignment horizontal="right" wrapText="1"/>
      <protection/>
    </xf>
    <xf numFmtId="0" fontId="130" fillId="0" borderId="49" xfId="0" applyFont="1" applyFill="1" applyBorder="1" applyAlignment="1" applyProtection="1">
      <alignment horizontal="left" vertical="top" wrapText="1"/>
      <protection/>
    </xf>
    <xf numFmtId="171" fontId="122" fillId="35" borderId="74" xfId="15" applyNumberFormat="1" applyFont="1" applyFill="1" applyBorder="1" applyAlignment="1" applyProtection="1">
      <alignment horizontal="right" wrapText="1"/>
      <protection/>
    </xf>
    <xf numFmtId="0" fontId="126" fillId="0" borderId="0" xfId="0" applyFont="1" applyFill="1" applyBorder="1" applyAlignment="1">
      <alignment horizontal="left" vertical="top" wrapText="1"/>
    </xf>
    <xf numFmtId="171" fontId="23" fillId="2" borderId="64" xfId="0" applyNumberFormat="1" applyFont="1" applyFill="1" applyBorder="1" applyAlignment="1" applyProtection="1">
      <alignment horizontal="right" wrapText="1"/>
      <protection locked="0"/>
    </xf>
    <xf numFmtId="0" fontId="19" fillId="35" borderId="0" xfId="0" applyFont="1" applyFill="1" applyBorder="1" applyAlignment="1" applyProtection="1">
      <alignment horizontal="left" vertical="top" wrapText="1"/>
      <protection/>
    </xf>
    <xf numFmtId="171" fontId="23" fillId="2" borderId="56" xfId="0" applyNumberFormat="1" applyFont="1" applyFill="1" applyBorder="1" applyAlignment="1" applyProtection="1">
      <alignment horizontal="right" wrapText="1"/>
      <protection locked="0"/>
    </xf>
    <xf numFmtId="0" fontId="19" fillId="35" borderId="52" xfId="0" applyFont="1" applyFill="1" applyBorder="1" applyAlignment="1" applyProtection="1">
      <alignment vertical="top" wrapText="1"/>
      <protection/>
    </xf>
    <xf numFmtId="169" fontId="23" fillId="0" borderId="64" xfId="0" applyNumberFormat="1" applyFont="1" applyFill="1" applyBorder="1" applyAlignment="1" applyProtection="1">
      <alignment horizontal="right" wrapText="1"/>
      <protection/>
    </xf>
    <xf numFmtId="0" fontId="23" fillId="0" borderId="55" xfId="0" applyFont="1" applyFill="1" applyBorder="1" applyAlignment="1" applyProtection="1">
      <alignment vertical="top" wrapText="1"/>
      <protection/>
    </xf>
    <xf numFmtId="169" fontId="23" fillId="0" borderId="56" xfId="0" applyNumberFormat="1" applyFont="1" applyFill="1" applyBorder="1" applyAlignment="1" applyProtection="1">
      <alignment horizontal="right" wrapText="1"/>
      <protection/>
    </xf>
    <xf numFmtId="0" fontId="19" fillId="0" borderId="0" xfId="0" applyFont="1" applyFill="1" applyBorder="1" applyAlignment="1" applyProtection="1">
      <alignment vertical="top" wrapText="1"/>
      <protection/>
    </xf>
    <xf numFmtId="0" fontId="19" fillId="35" borderId="0" xfId="0" applyFont="1" applyFill="1" applyBorder="1" applyAlignment="1" applyProtection="1">
      <alignment vertical="top" wrapText="1"/>
      <protection/>
    </xf>
    <xf numFmtId="0" fontId="23" fillId="35" borderId="0" xfId="0" applyFont="1" applyFill="1" applyBorder="1" applyAlignment="1" applyProtection="1">
      <alignment vertical="top" wrapText="1"/>
      <protection/>
    </xf>
    <xf numFmtId="0" fontId="126" fillId="0" borderId="50" xfId="0" applyFont="1" applyFill="1" applyBorder="1" applyAlignment="1" applyProtection="1">
      <alignment vertical="top" wrapText="1"/>
      <protection/>
    </xf>
    <xf numFmtId="169" fontId="12" fillId="2" borderId="64" xfId="0" applyNumberFormat="1" applyFont="1" applyFill="1" applyBorder="1" applyAlignment="1" applyProtection="1">
      <alignment horizontal="right"/>
      <protection locked="0"/>
    </xf>
    <xf numFmtId="0" fontId="120" fillId="20" borderId="49" xfId="33" applyFont="1" applyBorder="1" applyAlignment="1" applyProtection="1">
      <alignment horizontal="center" vertical="center"/>
      <protection/>
    </xf>
    <xf numFmtId="0" fontId="120" fillId="20" borderId="0" xfId="33" applyFont="1" applyBorder="1" applyAlignment="1" applyProtection="1">
      <alignment horizontal="center" vertical="center"/>
      <protection/>
    </xf>
    <xf numFmtId="0" fontId="18" fillId="0" borderId="0" xfId="33" applyFont="1" applyFill="1" applyBorder="1" applyAlignment="1" applyProtection="1">
      <alignment horizontal="left" vertical="top" wrapText="1"/>
      <protection/>
    </xf>
    <xf numFmtId="171" fontId="17" fillId="2" borderId="50" xfId="33" applyNumberFormat="1" applyFont="1" applyFill="1" applyBorder="1" applyAlignment="1" applyProtection="1">
      <alignment horizontal="right"/>
      <protection locked="0"/>
    </xf>
    <xf numFmtId="171" fontId="17" fillId="2" borderId="51" xfId="33" applyNumberFormat="1" applyFont="1" applyFill="1" applyBorder="1" applyAlignment="1" applyProtection="1">
      <alignment horizontal="right"/>
      <protection locked="0"/>
    </xf>
    <xf numFmtId="0" fontId="18" fillId="0" borderId="0" xfId="33" applyFont="1" applyFill="1" applyBorder="1" applyAlignment="1" applyProtection="1">
      <alignment horizontal="left" vertical="top"/>
      <protection/>
    </xf>
    <xf numFmtId="169" fontId="17" fillId="0" borderId="51" xfId="33" applyNumberFormat="1" applyFont="1" applyFill="1" applyBorder="1" applyAlignment="1" applyProtection="1">
      <alignment horizontal="right" vertical="center"/>
      <protection/>
    </xf>
    <xf numFmtId="0" fontId="17" fillId="0" borderId="50" xfId="33" applyFont="1" applyFill="1" applyBorder="1" applyAlignment="1" applyProtection="1">
      <alignment horizontal="right" vertical="center"/>
      <protection/>
    </xf>
    <xf numFmtId="0" fontId="17" fillId="0" borderId="0" xfId="33" applyFont="1" applyFill="1" applyBorder="1" applyAlignment="1" applyProtection="1">
      <alignment horizontal="right" vertical="center"/>
      <protection/>
    </xf>
    <xf numFmtId="170" fontId="12" fillId="2" borderId="66" xfId="33" applyNumberFormat="1" applyFont="1" applyFill="1" applyBorder="1" applyAlignment="1" applyProtection="1">
      <alignment horizontal="right" vertical="center"/>
      <protection locked="0"/>
    </xf>
    <xf numFmtId="0" fontId="18" fillId="0" borderId="49" xfId="33" applyFont="1" applyFill="1" applyBorder="1" applyAlignment="1" applyProtection="1">
      <alignment horizontal="left" vertical="top" wrapText="1"/>
      <protection/>
    </xf>
    <xf numFmtId="171" fontId="17" fillId="2" borderId="64" xfId="33" applyNumberFormat="1" applyFont="1" applyFill="1" applyBorder="1" applyAlignment="1" applyProtection="1">
      <alignment horizontal="right"/>
      <protection locked="0"/>
    </xf>
    <xf numFmtId="171" fontId="17" fillId="2" borderId="56" xfId="33" applyNumberFormat="1" applyFont="1" applyFill="1" applyBorder="1" applyAlignment="1" applyProtection="1">
      <alignment horizontal="right"/>
      <protection locked="0"/>
    </xf>
    <xf numFmtId="0" fontId="18" fillId="0" borderId="49" xfId="33" applyFont="1" applyFill="1" applyBorder="1" applyAlignment="1" applyProtection="1">
      <alignment horizontal="left" vertical="top"/>
      <protection/>
    </xf>
    <xf numFmtId="169" fontId="17" fillId="0" borderId="56" xfId="33" applyNumberFormat="1" applyFont="1" applyFill="1" applyBorder="1" applyAlignment="1" applyProtection="1">
      <alignment horizontal="right" vertical="center"/>
      <protection/>
    </xf>
    <xf numFmtId="0" fontId="17" fillId="0" borderId="56" xfId="33" applyFont="1" applyFill="1" applyBorder="1" applyAlignment="1" applyProtection="1">
      <alignment horizontal="right" vertical="center"/>
      <protection/>
    </xf>
    <xf numFmtId="0" fontId="18" fillId="0" borderId="52" xfId="33" applyFont="1" applyFill="1" applyBorder="1" applyAlignment="1" applyProtection="1">
      <alignment horizontal="left" vertical="top"/>
      <protection/>
    </xf>
    <xf numFmtId="0" fontId="18" fillId="0" borderId="64" xfId="33" applyFont="1" applyFill="1" applyBorder="1" applyAlignment="1" applyProtection="1">
      <alignment horizontal="left" vertical="top"/>
      <protection/>
    </xf>
    <xf numFmtId="170" fontId="12" fillId="2" borderId="56" xfId="33" applyNumberFormat="1" applyFont="1" applyFill="1" applyBorder="1" applyAlignment="1" applyProtection="1">
      <alignment horizontal="right" vertical="center"/>
      <protection locked="0"/>
    </xf>
    <xf numFmtId="170" fontId="12" fillId="2" borderId="64" xfId="33" applyNumberFormat="1" applyFont="1" applyFill="1" applyBorder="1" applyAlignment="1" applyProtection="1">
      <alignment horizontal="right" vertical="center"/>
      <protection locked="0"/>
    </xf>
    <xf numFmtId="169" fontId="17" fillId="0" borderId="60" xfId="33" applyNumberFormat="1" applyFont="1" applyFill="1" applyBorder="1" applyAlignment="1" applyProtection="1">
      <alignment horizontal="right" vertical="center"/>
      <protection/>
    </xf>
    <xf numFmtId="171" fontId="17" fillId="0" borderId="64" xfId="33" applyNumberFormat="1" applyFont="1" applyFill="1" applyBorder="1" applyAlignment="1" applyProtection="1">
      <alignment horizontal="right"/>
      <protection locked="0"/>
    </xf>
    <xf numFmtId="169" fontId="17" fillId="0" borderId="56" xfId="33" applyNumberFormat="1" applyFont="1" applyFill="1" applyBorder="1" applyAlignment="1" applyProtection="1">
      <alignment horizontal="right"/>
      <protection/>
    </xf>
    <xf numFmtId="169" fontId="17" fillId="0" borderId="54" xfId="33" applyNumberFormat="1" applyFont="1" applyFill="1" applyBorder="1" applyAlignment="1" applyProtection="1">
      <alignment horizontal="right"/>
      <protection/>
    </xf>
    <xf numFmtId="170" fontId="12" fillId="2" borderId="54" xfId="33" applyNumberFormat="1" applyFont="1" applyFill="1" applyBorder="1" applyAlignment="1" applyProtection="1">
      <alignment horizontal="right"/>
      <protection locked="0"/>
    </xf>
    <xf numFmtId="170" fontId="12" fillId="2" borderId="66" xfId="33" applyNumberFormat="1" applyFont="1" applyFill="1" applyBorder="1" applyAlignment="1" applyProtection="1">
      <alignment horizontal="right"/>
      <protection locked="0"/>
    </xf>
    <xf numFmtId="0" fontId="23" fillId="0" borderId="49" xfId="0" applyNumberFormat="1" applyFont="1" applyFill="1" applyBorder="1" applyAlignment="1" applyProtection="1">
      <alignment horizontal="left" vertical="top" wrapText="1"/>
      <protection/>
    </xf>
    <xf numFmtId="171" fontId="131" fillId="2" borderId="64" xfId="15" applyNumberFormat="1" applyFont="1" applyBorder="1" applyAlignment="1" applyProtection="1">
      <alignment horizontal="right" wrapText="1"/>
      <protection locked="0"/>
    </xf>
    <xf numFmtId="171" fontId="131" fillId="2" borderId="56" xfId="15" applyNumberFormat="1" applyFont="1" applyBorder="1" applyAlignment="1" applyProtection="1">
      <alignment horizontal="right" wrapText="1"/>
      <protection locked="0"/>
    </xf>
    <xf numFmtId="0" fontId="19" fillId="0" borderId="52" xfId="0" applyFont="1" applyFill="1" applyBorder="1" applyAlignment="1" applyProtection="1">
      <alignment horizontal="left" vertical="top" wrapText="1"/>
      <protection/>
    </xf>
    <xf numFmtId="171" fontId="17" fillId="0" borderId="64" xfId="0" applyNumberFormat="1" applyFont="1" applyFill="1" applyBorder="1" applyAlignment="1" applyProtection="1">
      <alignment horizontal="right"/>
      <protection/>
    </xf>
    <xf numFmtId="171" fontId="122" fillId="2" borderId="70" xfId="15" applyNumberFormat="1" applyFont="1" applyBorder="1" applyAlignment="1" applyProtection="1">
      <alignment horizontal="right" wrapText="1"/>
      <protection locked="0"/>
    </xf>
    <xf numFmtId="171" fontId="12" fillId="0" borderId="62" xfId="0" applyNumberFormat="1" applyFont="1" applyFill="1" applyBorder="1" applyAlignment="1" applyProtection="1">
      <alignment horizontal="right"/>
      <protection/>
    </xf>
    <xf numFmtId="10" fontId="23" fillId="2" borderId="50" xfId="0" applyNumberFormat="1" applyFont="1" applyFill="1" applyBorder="1" applyAlignment="1" applyProtection="1">
      <alignment horizontal="right" wrapText="1"/>
      <protection locked="0"/>
    </xf>
    <xf numFmtId="10" fontId="23" fillId="2" borderId="51" xfId="0" applyNumberFormat="1" applyFont="1" applyFill="1" applyBorder="1" applyAlignment="1" applyProtection="1">
      <alignment horizontal="right" wrapText="1"/>
      <protection locked="0"/>
    </xf>
    <xf numFmtId="10" fontId="23" fillId="2" borderId="56" xfId="0" applyNumberFormat="1" applyFont="1" applyFill="1" applyBorder="1" applyAlignment="1" applyProtection="1">
      <alignment horizontal="right" wrapText="1"/>
      <protection locked="0"/>
    </xf>
    <xf numFmtId="10" fontId="12" fillId="2" borderId="54" xfId="0" applyNumberFormat="1" applyFont="1" applyFill="1" applyBorder="1" applyAlignment="1" applyProtection="1">
      <alignment/>
      <protection locked="0"/>
    </xf>
    <xf numFmtId="0" fontId="122" fillId="0" borderId="60" xfId="15" applyNumberFormat="1" applyFont="1" applyFill="1" applyBorder="1" applyAlignment="1" applyProtection="1">
      <alignment horizontal="right"/>
      <protection/>
    </xf>
    <xf numFmtId="3" fontId="12" fillId="0" borderId="54" xfId="0" applyNumberFormat="1" applyFont="1" applyFill="1" applyBorder="1" applyAlignment="1" applyProtection="1">
      <alignment horizontal="right"/>
      <protection/>
    </xf>
    <xf numFmtId="169" fontId="12" fillId="0" borderId="74" xfId="0" applyNumberFormat="1" applyFont="1" applyFill="1" applyBorder="1" applyAlignment="1" applyProtection="1">
      <alignment horizontal="right"/>
      <protection/>
    </xf>
    <xf numFmtId="169" fontId="122" fillId="2" borderId="80" xfId="15" applyNumberFormat="1" applyFont="1" applyBorder="1" applyAlignment="1" applyProtection="1">
      <alignment horizontal="right" wrapText="1"/>
      <protection locked="0"/>
    </xf>
    <xf numFmtId="168" fontId="121" fillId="35" borderId="78" xfId="0" applyNumberFormat="1" applyFont="1" applyFill="1" applyBorder="1" applyAlignment="1" applyProtection="1">
      <alignment horizontal="left" vertical="top"/>
      <protection/>
    </xf>
    <xf numFmtId="171" fontId="122" fillId="2" borderId="81" xfId="15" applyNumberFormat="1" applyFont="1" applyBorder="1" applyAlignment="1" applyProtection="1">
      <alignment horizontal="right" wrapText="1"/>
      <protection locked="0"/>
    </xf>
    <xf numFmtId="171" fontId="122" fillId="2" borderId="62" xfId="15" applyNumberFormat="1" applyFont="1" applyBorder="1" applyAlignment="1" applyProtection="1">
      <alignment horizontal="right"/>
      <protection locked="0"/>
    </xf>
    <xf numFmtId="169" fontId="12" fillId="35" borderId="54" xfId="0" applyNumberFormat="1" applyFont="1" applyFill="1" applyBorder="1" applyAlignment="1" applyProtection="1">
      <alignment horizontal="right"/>
      <protection/>
    </xf>
    <xf numFmtId="171" fontId="122" fillId="2" borderId="60" xfId="15" applyNumberFormat="1" applyFont="1" applyBorder="1" applyAlignment="1" applyProtection="1">
      <alignment horizontal="right"/>
      <protection locked="0"/>
    </xf>
    <xf numFmtId="0" fontId="12" fillId="0" borderId="54" xfId="0" applyFont="1" applyFill="1" applyBorder="1" applyAlignment="1" applyProtection="1">
      <alignment horizontal="right"/>
      <protection/>
    </xf>
    <xf numFmtId="169" fontId="122" fillId="2" borderId="54" xfId="15" applyNumberFormat="1" applyFont="1" applyBorder="1" applyAlignment="1" applyProtection="1">
      <alignment horizontal="right"/>
      <protection locked="0"/>
    </xf>
    <xf numFmtId="170" fontId="121" fillId="2" borderId="60" xfId="0" applyNumberFormat="1" applyFont="1" applyFill="1" applyBorder="1" applyAlignment="1" applyProtection="1">
      <alignment horizontal="right"/>
      <protection locked="0"/>
    </xf>
    <xf numFmtId="170" fontId="121" fillId="2" borderId="54" xfId="0" applyNumberFormat="1" applyFont="1" applyFill="1" applyBorder="1" applyAlignment="1" applyProtection="1">
      <alignment horizontal="right"/>
      <protection locked="0"/>
    </xf>
    <xf numFmtId="169" fontId="121" fillId="0" borderId="54" xfId="0" applyNumberFormat="1" applyFont="1" applyFill="1" applyBorder="1" applyAlignment="1">
      <alignment horizontal="right"/>
    </xf>
    <xf numFmtId="171" fontId="121" fillId="0" borderId="54" xfId="0" applyNumberFormat="1" applyFont="1" applyFill="1" applyBorder="1" applyAlignment="1">
      <alignment/>
    </xf>
    <xf numFmtId="0" fontId="121" fillId="0" borderId="54" xfId="0" applyNumberFormat="1" applyFont="1" applyFill="1" applyBorder="1" applyAlignment="1" applyProtection="1">
      <alignment horizontal="right"/>
      <protection/>
    </xf>
    <xf numFmtId="169" fontId="121" fillId="0" borderId="54" xfId="0" applyNumberFormat="1" applyFont="1" applyFill="1" applyBorder="1" applyAlignment="1" applyProtection="1">
      <alignment horizontal="right"/>
      <protection/>
    </xf>
    <xf numFmtId="169" fontId="130" fillId="0" borderId="54" xfId="0" applyNumberFormat="1" applyFont="1" applyFill="1" applyBorder="1" applyAlignment="1" applyProtection="1">
      <alignment horizontal="right"/>
      <protection/>
    </xf>
    <xf numFmtId="169" fontId="130" fillId="2" borderId="54" xfId="0" applyNumberFormat="1" applyFont="1" applyFill="1" applyBorder="1" applyAlignment="1" applyProtection="1">
      <alignment horizontal="right" vertical="center"/>
      <protection locked="0"/>
    </xf>
    <xf numFmtId="171" fontId="130" fillId="0" borderId="54" xfId="0" applyNumberFormat="1" applyFont="1" applyFill="1" applyBorder="1" applyAlignment="1">
      <alignment horizontal="right"/>
    </xf>
    <xf numFmtId="173" fontId="130" fillId="0" borderId="54" xfId="0" applyNumberFormat="1" applyFont="1" applyFill="1" applyBorder="1" applyAlignment="1">
      <alignment horizontal="right"/>
    </xf>
    <xf numFmtId="170" fontId="130" fillId="0" borderId="54" xfId="0" applyNumberFormat="1" applyFont="1" applyFill="1" applyBorder="1" applyAlignment="1">
      <alignment horizontal="right"/>
    </xf>
    <xf numFmtId="170" fontId="130" fillId="2" borderId="54" xfId="0" applyNumberFormat="1" applyFont="1" applyFill="1" applyBorder="1" applyAlignment="1" applyProtection="1">
      <alignment horizontal="right"/>
      <protection locked="0"/>
    </xf>
    <xf numFmtId="169" fontId="122" fillId="2" borderId="50" xfId="15" applyNumberFormat="1" applyFont="1" applyBorder="1" applyAlignment="1" applyProtection="1">
      <alignment horizontal="right"/>
      <protection locked="0"/>
    </xf>
    <xf numFmtId="0" fontId="110" fillId="0" borderId="0" xfId="0" applyFont="1" applyFill="1" applyBorder="1" applyAlignment="1">
      <alignment horizontal="right"/>
    </xf>
    <xf numFmtId="0" fontId="121" fillId="2" borderId="50" xfId="0" applyFont="1" applyFill="1" applyBorder="1" applyAlignment="1" applyProtection="1">
      <alignment horizontal="center"/>
      <protection locked="0"/>
    </xf>
    <xf numFmtId="0" fontId="121" fillId="2" borderId="50" xfId="0" applyFont="1" applyFill="1" applyBorder="1" applyAlignment="1" applyProtection="1">
      <alignment horizontal="center" vertical="top"/>
      <protection locked="0"/>
    </xf>
    <xf numFmtId="170" fontId="122" fillId="2" borderId="50" xfId="15" applyNumberFormat="1" applyFont="1" applyBorder="1" applyAlignment="1" applyProtection="1">
      <alignment horizontal="right"/>
      <protection locked="0"/>
    </xf>
    <xf numFmtId="0" fontId="118" fillId="20" borderId="0" xfId="0" applyFont="1" applyFill="1" applyBorder="1" applyAlignment="1">
      <alignment horizontal="center" vertical="top" wrapText="1"/>
    </xf>
    <xf numFmtId="0" fontId="0" fillId="0" borderId="0" xfId="0" applyFont="1" applyFill="1" applyBorder="1" applyAlignment="1">
      <alignment horizontal="left" vertical="top" wrapText="1"/>
    </xf>
    <xf numFmtId="173" fontId="12" fillId="2" borderId="54" xfId="0" applyNumberFormat="1" applyFont="1" applyFill="1" applyBorder="1" applyAlignment="1" applyProtection="1">
      <alignment horizontal="right"/>
      <protection locked="0"/>
    </xf>
    <xf numFmtId="0" fontId="11" fillId="35" borderId="0" xfId="0" applyFont="1" applyFill="1" applyBorder="1" applyAlignment="1" applyProtection="1">
      <alignment horizontal="left" vertical="top" wrapText="1"/>
      <protection/>
    </xf>
    <xf numFmtId="173" fontId="12" fillId="0" borderId="0" xfId="0" applyNumberFormat="1" applyFont="1" applyFill="1" applyBorder="1" applyAlignment="1" applyProtection="1">
      <alignment horizontal="right"/>
      <protection/>
    </xf>
    <xf numFmtId="191" fontId="121" fillId="0" borderId="54" xfId="0" applyNumberFormat="1" applyFont="1" applyFill="1" applyBorder="1" applyAlignment="1">
      <alignment horizontal="right"/>
    </xf>
    <xf numFmtId="0" fontId="134" fillId="0" borderId="0" xfId="0" applyFont="1" applyFill="1" applyBorder="1" applyAlignment="1" applyProtection="1">
      <alignment horizontal="center" vertical="top"/>
      <protection/>
    </xf>
    <xf numFmtId="0" fontId="130" fillId="0" borderId="0" xfId="0" applyFont="1" applyFill="1" applyBorder="1" applyAlignment="1" applyProtection="1">
      <alignment vertical="top"/>
      <protection/>
    </xf>
    <xf numFmtId="0" fontId="126" fillId="0" borderId="0" xfId="0" applyFont="1" applyFill="1" applyBorder="1" applyAlignment="1" applyProtection="1">
      <alignment vertical="top"/>
      <protection/>
    </xf>
    <xf numFmtId="177" fontId="126" fillId="0" borderId="0" xfId="0" applyNumberFormat="1" applyFont="1" applyFill="1" applyBorder="1" applyAlignment="1" applyProtection="1">
      <alignment vertical="top"/>
      <protection locked="0"/>
    </xf>
    <xf numFmtId="177" fontId="126" fillId="0" borderId="0" xfId="0" applyNumberFormat="1" applyFont="1" applyFill="1" applyBorder="1" applyAlignment="1" applyProtection="1">
      <alignment vertical="top"/>
      <protection/>
    </xf>
    <xf numFmtId="0" fontId="126" fillId="0" borderId="0" xfId="0" applyFont="1" applyFill="1" applyBorder="1" applyAlignment="1" applyProtection="1">
      <alignment horizontal="right" vertical="top"/>
      <protection/>
    </xf>
    <xf numFmtId="0" fontId="126" fillId="0" borderId="0" xfId="0" applyFont="1" applyFill="1" applyBorder="1" applyAlignment="1" applyProtection="1">
      <alignment horizontal="center" vertical="top"/>
      <protection locked="0"/>
    </xf>
    <xf numFmtId="0" fontId="135" fillId="0" borderId="0" xfId="0" applyFont="1" applyFill="1" applyBorder="1" applyAlignment="1">
      <alignment horizontal="left" vertical="top"/>
    </xf>
    <xf numFmtId="0" fontId="0" fillId="0" borderId="0" xfId="0" applyFont="1" applyFill="1" applyBorder="1" applyAlignment="1">
      <alignment horizontal="left" vertical="top"/>
    </xf>
    <xf numFmtId="0" fontId="136" fillId="0" borderId="0" xfId="0" applyFont="1" applyFill="1" applyBorder="1" applyAlignment="1">
      <alignment horizontal="left" vertical="top"/>
    </xf>
    <xf numFmtId="0" fontId="135" fillId="0" borderId="0" xfId="0" applyFont="1" applyFill="1" applyBorder="1" applyAlignment="1">
      <alignment horizontal="center" vertical="center" wrapText="1"/>
    </xf>
    <xf numFmtId="0" fontId="135" fillId="2" borderId="54" xfId="0" applyFont="1" applyFill="1" applyBorder="1" applyAlignment="1" applyProtection="1">
      <alignment horizontal="left" vertical="top"/>
      <protection locked="0"/>
    </xf>
    <xf numFmtId="0" fontId="135" fillId="0" borderId="0" xfId="0" applyFont="1" applyFill="1" applyBorder="1" applyAlignment="1" applyProtection="1">
      <alignment vertical="top"/>
      <protection/>
    </xf>
    <xf numFmtId="0" fontId="135" fillId="0" borderId="0" xfId="0" applyFont="1" applyFill="1" applyBorder="1" applyAlignment="1" applyProtection="1">
      <alignment horizontal="right" vertical="top"/>
      <protection/>
    </xf>
    <xf numFmtId="0" fontId="24" fillId="36" borderId="0" xfId="0" applyFont="1" applyFill="1" applyBorder="1" applyAlignment="1">
      <alignment horizontal="right" vertical="top" wrapText="1"/>
    </xf>
    <xf numFmtId="0" fontId="130" fillId="0" borderId="0" xfId="0" applyFont="1" applyFill="1" applyBorder="1" applyAlignment="1">
      <alignment horizontal="left" vertical="top"/>
    </xf>
    <xf numFmtId="0" fontId="24" fillId="0" borderId="0" xfId="0" applyFont="1" applyFill="1" applyBorder="1" applyAlignment="1">
      <alignment horizontal="right" vertical="top" wrapText="1"/>
    </xf>
    <xf numFmtId="0" fontId="135" fillId="0" borderId="0" xfId="0" applyFont="1" applyFill="1" applyBorder="1" applyAlignment="1">
      <alignment vertical="top"/>
    </xf>
    <xf numFmtId="0" fontId="135" fillId="0" borderId="0" xfId="0" applyFont="1" applyFill="1" applyBorder="1" applyAlignment="1">
      <alignment horizontal="center" vertical="top"/>
    </xf>
    <xf numFmtId="0" fontId="135" fillId="0" borderId="0" xfId="0" applyFont="1" applyFill="1" applyBorder="1" applyAlignment="1">
      <alignment horizontal="right" vertical="top"/>
    </xf>
    <xf numFmtId="0" fontId="136" fillId="0" borderId="0" xfId="0" applyFont="1" applyFill="1" applyBorder="1" applyAlignment="1" applyProtection="1">
      <alignment vertical="top"/>
      <protection locked="0"/>
    </xf>
    <xf numFmtId="0" fontId="111" fillId="0" borderId="0" xfId="0" applyFont="1" applyFill="1" applyBorder="1" applyAlignment="1">
      <alignment vertical="top"/>
    </xf>
    <xf numFmtId="0" fontId="135" fillId="2" borderId="50" xfId="0" applyFont="1" applyFill="1" applyBorder="1" applyAlignment="1" applyProtection="1">
      <alignment horizontal="left" vertical="top"/>
      <protection locked="0"/>
    </xf>
    <xf numFmtId="0" fontId="135" fillId="0" borderId="78" xfId="0" applyFont="1" applyFill="1" applyBorder="1" applyAlignment="1">
      <alignment horizontal="center" vertical="top"/>
    </xf>
    <xf numFmtId="0" fontId="135" fillId="2" borderId="50" xfId="0" applyFont="1" applyFill="1" applyBorder="1" applyAlignment="1" applyProtection="1">
      <alignment vertical="top"/>
      <protection locked="0"/>
    </xf>
    <xf numFmtId="0" fontId="135" fillId="0" borderId="0" xfId="0" applyFont="1" applyFill="1" applyBorder="1" applyAlignment="1">
      <alignment vertical="top" wrapText="1"/>
    </xf>
    <xf numFmtId="0" fontId="135" fillId="0" borderId="82" xfId="0" applyFont="1" applyFill="1" applyBorder="1" applyAlignment="1">
      <alignment horizontal="left" vertical="top"/>
    </xf>
    <xf numFmtId="0" fontId="135" fillId="0" borderId="82" xfId="0" applyFont="1" applyFill="1" applyBorder="1" applyAlignment="1">
      <alignment vertical="top"/>
    </xf>
    <xf numFmtId="0" fontId="135" fillId="0" borderId="0" xfId="0" applyFont="1" applyFill="1" applyBorder="1" applyAlignment="1" applyProtection="1">
      <alignment vertical="top"/>
      <protection locked="0"/>
    </xf>
    <xf numFmtId="0" fontId="136" fillId="0" borderId="0" xfId="0" applyFont="1" applyFill="1" applyBorder="1" applyAlignment="1" applyProtection="1">
      <alignment horizontal="center" vertical="top"/>
      <protection/>
    </xf>
    <xf numFmtId="0" fontId="135" fillId="0" borderId="0" xfId="0" applyFont="1" applyFill="1" applyBorder="1" applyAlignment="1" applyProtection="1">
      <alignment horizontal="left" vertical="top"/>
      <protection/>
    </xf>
    <xf numFmtId="0" fontId="135" fillId="0" borderId="50" xfId="0" applyFont="1" applyFill="1" applyBorder="1" applyAlignment="1" applyProtection="1">
      <alignment horizontal="center" vertical="top"/>
      <protection/>
    </xf>
    <xf numFmtId="0" fontId="90" fillId="2" borderId="50" xfId="15" applyFont="1" applyBorder="1" applyAlignment="1" applyProtection="1">
      <alignment horizontal="center" vertical="top"/>
      <protection locked="0"/>
    </xf>
    <xf numFmtId="0" fontId="90" fillId="2" borderId="50" xfId="15" applyFont="1" applyBorder="1" applyAlignment="1" applyProtection="1">
      <alignment horizontal="left" vertical="top"/>
      <protection locked="0"/>
    </xf>
    <xf numFmtId="0" fontId="135" fillId="0" borderId="0" xfId="0" applyFont="1" applyFill="1" applyBorder="1" applyAlignment="1" applyProtection="1">
      <alignment horizontal="center" vertical="top"/>
      <protection/>
    </xf>
    <xf numFmtId="0" fontId="90" fillId="2" borderId="51" xfId="15" applyFont="1" applyBorder="1" applyAlignment="1" applyProtection="1">
      <alignment horizontal="left" vertical="top"/>
      <protection locked="0"/>
    </xf>
    <xf numFmtId="177" fontId="90" fillId="2" borderId="50" xfId="15" applyNumberFormat="1" applyFont="1" applyBorder="1" applyAlignment="1" applyProtection="1">
      <alignment horizontal="left" vertical="top"/>
      <protection locked="0"/>
    </xf>
    <xf numFmtId="177" fontId="90" fillId="2" borderId="51" xfId="15" applyNumberFormat="1" applyFont="1" applyBorder="1" applyAlignment="1" applyProtection="1">
      <alignment horizontal="left" vertical="top"/>
      <protection locked="0"/>
    </xf>
    <xf numFmtId="0" fontId="90" fillId="0" borderId="0" xfId="15" applyFont="1" applyFill="1" applyBorder="1" applyAlignment="1" applyProtection="1">
      <alignment horizontal="left" vertical="top"/>
      <protection/>
    </xf>
    <xf numFmtId="0" fontId="137" fillId="0" borderId="0" xfId="0" applyFont="1" applyFill="1" applyBorder="1" applyAlignment="1" applyProtection="1">
      <alignment horizontal="center" vertical="top"/>
      <protection/>
    </xf>
    <xf numFmtId="0" fontId="0" fillId="0" borderId="0" xfId="0" applyFont="1" applyFill="1" applyBorder="1" applyAlignment="1" applyProtection="1">
      <alignment horizontal="center" vertical="top"/>
      <protection/>
    </xf>
    <xf numFmtId="0" fontId="0" fillId="0" borderId="0" xfId="0" applyFont="1" applyFill="1" applyBorder="1" applyAlignment="1" applyProtection="1">
      <alignment horizontal="center" vertical="top"/>
      <protection/>
    </xf>
    <xf numFmtId="0" fontId="0" fillId="0" borderId="0" xfId="0" applyFont="1" applyFill="1" applyBorder="1" applyAlignment="1" applyProtection="1">
      <alignment horizontal="left" vertical="top"/>
      <protection/>
    </xf>
    <xf numFmtId="0" fontId="90" fillId="2" borderId="50" xfId="15" applyFont="1" applyBorder="1" applyAlignment="1" applyProtection="1">
      <alignment vertical="top"/>
      <protection locked="0"/>
    </xf>
    <xf numFmtId="0" fontId="0" fillId="0" borderId="78" xfId="0" applyFont="1" applyFill="1" applyBorder="1" applyAlignment="1" applyProtection="1">
      <alignment horizontal="center" vertical="top"/>
      <protection/>
    </xf>
    <xf numFmtId="0" fontId="0" fillId="0" borderId="0" xfId="0" applyFont="1" applyFill="1" applyBorder="1" applyAlignment="1" applyProtection="1">
      <alignment vertical="top"/>
      <protection/>
    </xf>
    <xf numFmtId="0" fontId="0" fillId="0" borderId="0" xfId="0" applyFont="1" applyFill="1" applyBorder="1" applyAlignment="1" applyProtection="1">
      <alignment vertical="top"/>
      <protection/>
    </xf>
    <xf numFmtId="0" fontId="136" fillId="0" borderId="0" xfId="0" applyFont="1" applyFill="1" applyBorder="1" applyAlignment="1" applyProtection="1">
      <alignment vertical="top"/>
      <protection/>
    </xf>
    <xf numFmtId="0" fontId="138" fillId="0" borderId="0" xfId="0" applyFont="1" applyFill="1" applyBorder="1" applyAlignment="1" applyProtection="1">
      <alignment horizontal="right" vertical="top"/>
      <protection/>
    </xf>
    <xf numFmtId="0" fontId="90" fillId="2" borderId="51" xfId="15" applyFont="1" applyBorder="1" applyAlignment="1" applyProtection="1">
      <alignment vertical="top"/>
      <protection locked="0"/>
    </xf>
    <xf numFmtId="0" fontId="135" fillId="0" borderId="0" xfId="0" applyFont="1" applyFill="1" applyBorder="1" applyAlignment="1" applyProtection="1">
      <alignment vertical="center" wrapText="1"/>
      <protection/>
    </xf>
    <xf numFmtId="0" fontId="135" fillId="0" borderId="0" xfId="0" applyFont="1" applyFill="1" applyBorder="1" applyAlignment="1" applyProtection="1">
      <alignment vertical="top" wrapText="1"/>
      <protection/>
    </xf>
    <xf numFmtId="0" fontId="135" fillId="0" borderId="0" xfId="0" applyFont="1" applyFill="1" applyBorder="1" applyAlignment="1" applyProtection="1">
      <alignment horizontal="center" vertical="center" wrapText="1"/>
      <protection/>
    </xf>
    <xf numFmtId="0" fontId="135" fillId="0" borderId="0" xfId="0" applyFont="1" applyFill="1" applyBorder="1" applyAlignment="1" applyProtection="1">
      <alignment horizontal="center" vertical="top" wrapText="1"/>
      <protection/>
    </xf>
    <xf numFmtId="0" fontId="135" fillId="0" borderId="0" xfId="0" applyFont="1" applyFill="1" applyBorder="1" applyAlignment="1" applyProtection="1">
      <alignment horizontal="center" vertical="center"/>
      <protection/>
    </xf>
    <xf numFmtId="0" fontId="135" fillId="0" borderId="0" xfId="0" applyFont="1" applyFill="1" applyBorder="1" applyAlignment="1" applyProtection="1">
      <alignment horizontal="center"/>
      <protection/>
    </xf>
    <xf numFmtId="0" fontId="90" fillId="2" borderId="50" xfId="15" applyFont="1" applyFill="1" applyBorder="1" applyAlignment="1" applyProtection="1">
      <alignment vertical="top"/>
      <protection locked="0"/>
    </xf>
    <xf numFmtId="0" fontId="90" fillId="2" borderId="50" xfId="15" applyFont="1" applyFill="1" applyBorder="1" applyAlignment="1" applyProtection="1">
      <alignment/>
      <protection locked="0"/>
    </xf>
    <xf numFmtId="0" fontId="135" fillId="0" borderId="0" xfId="0" applyFont="1" applyFill="1" applyBorder="1" applyAlignment="1" applyProtection="1">
      <alignment/>
      <protection/>
    </xf>
    <xf numFmtId="0" fontId="90" fillId="2" borderId="50" xfId="15" applyFont="1" applyFill="1" applyBorder="1" applyAlignment="1" applyProtection="1">
      <alignment horizontal="left"/>
      <protection locked="0"/>
    </xf>
    <xf numFmtId="0" fontId="90" fillId="2" borderId="50" xfId="15" applyFont="1" applyFill="1" applyBorder="1" applyAlignment="1" applyProtection="1">
      <alignment horizontal="left" vertical="top"/>
      <protection locked="0"/>
    </xf>
    <xf numFmtId="0" fontId="135" fillId="35" borderId="0" xfId="0" applyFont="1" applyFill="1" applyBorder="1" applyAlignment="1" applyProtection="1">
      <alignment vertical="top"/>
      <protection/>
    </xf>
    <xf numFmtId="0" fontId="0" fillId="0" borderId="0" xfId="0" applyFont="1" applyAlignment="1">
      <alignment horizontal="left" vertical="top"/>
    </xf>
    <xf numFmtId="0" fontId="135" fillId="0" borderId="0" xfId="0" applyFont="1" applyAlignment="1">
      <alignment horizontal="left" vertical="top"/>
    </xf>
    <xf numFmtId="0" fontId="135" fillId="0" borderId="0" xfId="0" applyFont="1" applyAlignment="1">
      <alignment horizontal="center" vertical="top"/>
    </xf>
    <xf numFmtId="0" fontId="135" fillId="0" borderId="0" xfId="0" applyFont="1" applyAlignment="1">
      <alignment vertical="top"/>
    </xf>
    <xf numFmtId="0" fontId="136" fillId="0" borderId="0" xfId="0" applyFont="1" applyAlignment="1">
      <alignment horizontal="center" vertical="top"/>
    </xf>
    <xf numFmtId="0" fontId="90" fillId="2" borderId="50" xfId="15" applyBorder="1" applyAlignment="1" applyProtection="1">
      <alignment horizontal="left" vertical="top"/>
      <protection locked="0"/>
    </xf>
    <xf numFmtId="0" fontId="90" fillId="2" borderId="50" xfId="15" applyBorder="1" applyAlignment="1" applyProtection="1">
      <alignment vertical="top"/>
      <protection locked="0"/>
    </xf>
    <xf numFmtId="0" fontId="90" fillId="2" borderId="51" xfId="15" applyBorder="1" applyAlignment="1" applyProtection="1">
      <alignment vertical="top"/>
      <protection locked="0"/>
    </xf>
    <xf numFmtId="0" fontId="90" fillId="2" borderId="51" xfId="15" applyBorder="1" applyAlignment="1" applyProtection="1">
      <alignment horizontal="left" vertical="top"/>
      <protection locked="0"/>
    </xf>
    <xf numFmtId="0" fontId="112" fillId="35" borderId="0" xfId="0" applyFont="1" applyFill="1" applyAlignment="1">
      <alignment horizontal="left" vertical="top"/>
    </xf>
    <xf numFmtId="0" fontId="112" fillId="0" borderId="0" xfId="0" applyFont="1" applyAlignment="1">
      <alignment horizontal="right" vertical="top"/>
    </xf>
    <xf numFmtId="0" fontId="139" fillId="0" borderId="0" xfId="0" applyFont="1" applyAlignment="1">
      <alignment horizontal="right" vertical="top"/>
    </xf>
    <xf numFmtId="0" fontId="140" fillId="0" borderId="0" xfId="0" applyFont="1" applyAlignment="1">
      <alignment horizontal="right" vertical="top"/>
    </xf>
    <xf numFmtId="0" fontId="141" fillId="0" borderId="0" xfId="0" applyFont="1" applyAlignment="1">
      <alignment horizontal="right" vertical="top"/>
    </xf>
    <xf numFmtId="0" fontId="135" fillId="35" borderId="51" xfId="0" applyFont="1" applyFill="1" applyBorder="1" applyAlignment="1" applyProtection="1">
      <alignment horizontal="center" vertical="top"/>
      <protection/>
    </xf>
    <xf numFmtId="0" fontId="111" fillId="0" borderId="0" xfId="0" applyFont="1" applyFill="1" applyBorder="1" applyAlignment="1" applyProtection="1">
      <alignment vertical="top"/>
      <protection/>
    </xf>
    <xf numFmtId="0" fontId="111" fillId="0" borderId="0" xfId="0" applyFont="1" applyFill="1" applyBorder="1" applyAlignment="1" applyProtection="1">
      <alignment vertical="center" wrapText="1"/>
      <protection/>
    </xf>
    <xf numFmtId="0" fontId="111" fillId="0" borderId="0" xfId="0" applyFont="1" applyFill="1" applyBorder="1" applyAlignment="1" applyProtection="1">
      <alignment vertical="top" wrapText="1"/>
      <protection/>
    </xf>
    <xf numFmtId="0" fontId="111" fillId="0" borderId="0" xfId="0" applyFont="1" applyFill="1" applyBorder="1" applyAlignment="1" applyProtection="1">
      <alignment horizontal="center" vertical="center" wrapText="1"/>
      <protection/>
    </xf>
    <xf numFmtId="0" fontId="111" fillId="0" borderId="0" xfId="0" applyFont="1" applyFill="1" applyBorder="1" applyAlignment="1" applyProtection="1">
      <alignment horizontal="center" vertical="top" wrapText="1"/>
      <protection/>
    </xf>
    <xf numFmtId="0" fontId="111" fillId="0" borderId="0" xfId="0" applyFont="1" applyFill="1" applyBorder="1" applyAlignment="1" applyProtection="1">
      <alignment horizontal="center" vertical="center"/>
      <protection/>
    </xf>
    <xf numFmtId="0" fontId="111" fillId="0" borderId="0" xfId="0" applyFont="1" applyFill="1" applyBorder="1" applyAlignment="1" applyProtection="1">
      <alignment horizontal="center"/>
      <protection/>
    </xf>
    <xf numFmtId="0" fontId="111" fillId="0" borderId="0" xfId="0" applyFont="1" applyFill="1" applyBorder="1" applyAlignment="1" applyProtection="1">
      <alignment/>
      <protection/>
    </xf>
    <xf numFmtId="0" fontId="134" fillId="0" borderId="0" xfId="0" applyFont="1" applyFill="1" applyBorder="1" applyAlignment="1" applyProtection="1">
      <alignment vertical="top"/>
      <protection/>
    </xf>
    <xf numFmtId="0" fontId="111" fillId="35" borderId="0" xfId="0" applyFont="1" applyFill="1" applyBorder="1" applyAlignment="1" applyProtection="1">
      <alignment vertical="top"/>
      <protection/>
    </xf>
    <xf numFmtId="0" fontId="135" fillId="35" borderId="51" xfId="0" applyFont="1" applyFill="1" applyBorder="1" applyAlignment="1" applyProtection="1">
      <alignment vertical="top"/>
      <protection/>
    </xf>
    <xf numFmtId="178" fontId="90" fillId="2" borderId="50" xfId="15" applyNumberFormat="1" applyFont="1" applyBorder="1" applyAlignment="1" applyProtection="1">
      <alignment vertical="top"/>
      <protection locked="0"/>
    </xf>
    <xf numFmtId="178" fontId="90" fillId="2" borderId="51" xfId="15" applyNumberFormat="1" applyFont="1" applyBorder="1" applyAlignment="1" applyProtection="1">
      <alignment vertical="top"/>
      <protection locked="0"/>
    </xf>
    <xf numFmtId="178" fontId="90" fillId="2" borderId="51" xfId="15" applyNumberFormat="1" applyFont="1" applyBorder="1" applyAlignment="1" applyProtection="1">
      <alignment horizontal="left" vertical="top"/>
      <protection locked="0"/>
    </xf>
    <xf numFmtId="0" fontId="142" fillId="0" borderId="0" xfId="0" applyFont="1" applyFill="1" applyBorder="1" applyAlignment="1" applyProtection="1">
      <alignment horizontal="right" vertical="top"/>
      <protection/>
    </xf>
    <xf numFmtId="177" fontId="90" fillId="2" borderId="50" xfId="15" applyNumberFormat="1" applyFont="1" applyBorder="1" applyAlignment="1" applyProtection="1">
      <alignment vertical="top"/>
      <protection locked="0"/>
    </xf>
    <xf numFmtId="177" fontId="90" fillId="2" borderId="51" xfId="15" applyNumberFormat="1" applyFont="1" applyBorder="1" applyAlignment="1" applyProtection="1">
      <alignment vertical="top"/>
      <protection locked="0"/>
    </xf>
    <xf numFmtId="0" fontId="135" fillId="0" borderId="50" xfId="0" applyNumberFormat="1" applyFont="1" applyFill="1" applyBorder="1" applyAlignment="1" applyProtection="1">
      <alignment horizontal="center" vertical="top"/>
      <protection/>
    </xf>
    <xf numFmtId="0" fontId="113" fillId="37" borderId="83" xfId="0" applyFont="1" applyFill="1" applyBorder="1" applyAlignment="1" applyProtection="1">
      <alignment horizontal="center" vertical="top"/>
      <protection/>
    </xf>
    <xf numFmtId="0" fontId="113" fillId="0" borderId="84" xfId="0" applyFont="1" applyFill="1" applyBorder="1" applyAlignment="1" applyProtection="1">
      <alignment horizontal="left" vertical="top"/>
      <protection/>
    </xf>
    <xf numFmtId="0" fontId="113" fillId="0" borderId="85" xfId="0" applyFont="1" applyFill="1" applyBorder="1" applyAlignment="1" applyProtection="1">
      <alignment horizontal="left" vertical="top"/>
      <protection/>
    </xf>
    <xf numFmtId="0" fontId="113" fillId="0" borderId="86" xfId="0" applyFont="1" applyFill="1" applyBorder="1" applyAlignment="1" applyProtection="1">
      <alignment horizontal="left" vertical="top"/>
      <protection/>
    </xf>
    <xf numFmtId="0" fontId="113" fillId="0" borderId="87" xfId="0" applyFont="1" applyFill="1" applyBorder="1" applyAlignment="1" applyProtection="1">
      <alignment horizontal="left" vertical="top"/>
      <protection/>
    </xf>
    <xf numFmtId="0" fontId="113" fillId="0" borderId="88" xfId="0" applyFont="1" applyFill="1" applyBorder="1" applyAlignment="1" applyProtection="1">
      <alignment horizontal="left" vertical="top"/>
      <protection/>
    </xf>
    <xf numFmtId="0" fontId="113" fillId="0" borderId="89" xfId="0" applyFont="1" applyFill="1" applyBorder="1" applyAlignment="1" applyProtection="1">
      <alignment horizontal="left" vertical="top"/>
      <protection/>
    </xf>
    <xf numFmtId="0" fontId="117" fillId="2" borderId="16" xfId="15" applyFont="1" applyBorder="1" applyAlignment="1" applyProtection="1">
      <alignment horizontal="left" vertical="top" wrapText="1"/>
      <protection locked="0"/>
    </xf>
    <xf numFmtId="0" fontId="117" fillId="2" borderId="0" xfId="15" applyFont="1" applyBorder="1" applyAlignment="1" applyProtection="1">
      <alignment horizontal="left" vertical="top" wrapText="1"/>
      <protection locked="0"/>
    </xf>
    <xf numFmtId="0" fontId="117" fillId="2" borderId="10" xfId="15" applyFont="1" applyBorder="1" applyAlignment="1" applyProtection="1">
      <alignment horizontal="left" vertical="top" wrapText="1"/>
      <protection locked="0"/>
    </xf>
    <xf numFmtId="0" fontId="117" fillId="2" borderId="84" xfId="15" applyFont="1" applyBorder="1" applyAlignment="1" applyProtection="1">
      <alignment horizontal="left" vertical="top"/>
      <protection locked="0"/>
    </xf>
    <xf numFmtId="0" fontId="117" fillId="2" borderId="85" xfId="15" applyFont="1" applyBorder="1" applyAlignment="1" applyProtection="1">
      <alignment horizontal="left" vertical="top"/>
      <protection locked="0"/>
    </xf>
    <xf numFmtId="0" fontId="117" fillId="2" borderId="34" xfId="15" applyFont="1" applyBorder="1" applyAlignment="1" applyProtection="1">
      <alignment horizontal="left" vertical="top"/>
      <protection locked="0"/>
    </xf>
    <xf numFmtId="0" fontId="113" fillId="0" borderId="90" xfId="0" applyFont="1" applyFill="1" applyBorder="1" applyAlignment="1" applyProtection="1">
      <alignment horizontal="left" vertical="top"/>
      <protection/>
    </xf>
    <xf numFmtId="0" fontId="113" fillId="0" borderId="16" xfId="0" applyFont="1" applyFill="1" applyBorder="1" applyAlignment="1" applyProtection="1">
      <alignment horizontal="center" vertical="top"/>
      <protection/>
    </xf>
    <xf numFmtId="0" fontId="113" fillId="0" borderId="0" xfId="0" applyFont="1" applyFill="1" applyBorder="1" applyAlignment="1" applyProtection="1">
      <alignment horizontal="center" vertical="top"/>
      <protection/>
    </xf>
    <xf numFmtId="0" fontId="113" fillId="0" borderId="10" xfId="0" applyFont="1" applyFill="1" applyBorder="1" applyAlignment="1" applyProtection="1">
      <alignment horizontal="center" vertical="top"/>
      <protection/>
    </xf>
    <xf numFmtId="0" fontId="143" fillId="38" borderId="16" xfId="33" applyFont="1" applyFill="1" applyBorder="1" applyAlignment="1" applyProtection="1">
      <alignment horizontal="left"/>
      <protection/>
    </xf>
    <xf numFmtId="0" fontId="143" fillId="38" borderId="0" xfId="33" applyFont="1" applyFill="1" applyBorder="1" applyAlignment="1" applyProtection="1">
      <alignment horizontal="left"/>
      <protection/>
    </xf>
    <xf numFmtId="0" fontId="143" fillId="20" borderId="0" xfId="33" applyNumberFormat="1" applyFont="1" applyBorder="1" applyAlignment="1" applyProtection="1">
      <alignment horizontal="left"/>
      <protection/>
    </xf>
    <xf numFmtId="0" fontId="143" fillId="20" borderId="10" xfId="33" applyNumberFormat="1" applyFont="1" applyBorder="1" applyAlignment="1" applyProtection="1">
      <alignment horizontal="left"/>
      <protection/>
    </xf>
    <xf numFmtId="172" fontId="5" fillId="33" borderId="91" xfId="66" applyNumberFormat="1" applyFont="1" applyFill="1" applyBorder="1" applyAlignment="1" applyProtection="1">
      <alignment horizontal="center" vertical="center"/>
      <protection/>
    </xf>
    <xf numFmtId="172" fontId="5" fillId="33" borderId="92" xfId="66" applyNumberFormat="1" applyFont="1" applyFill="1" applyBorder="1" applyAlignment="1" applyProtection="1">
      <alignment horizontal="center" vertical="center"/>
      <protection/>
    </xf>
    <xf numFmtId="172" fontId="5" fillId="0" borderId="93" xfId="66" applyNumberFormat="1" applyFont="1" applyFill="1" applyBorder="1" applyAlignment="1" applyProtection="1">
      <alignment horizontal="center" vertical="center"/>
      <protection/>
    </xf>
    <xf numFmtId="172" fontId="5" fillId="0" borderId="94" xfId="66" applyNumberFormat="1" applyFont="1" applyFill="1" applyBorder="1" applyAlignment="1" applyProtection="1">
      <alignment horizontal="center" vertical="center"/>
      <protection/>
    </xf>
    <xf numFmtId="172" fontId="5" fillId="0" borderId="95" xfId="66" applyNumberFormat="1" applyFont="1" applyFill="1" applyBorder="1" applyAlignment="1" applyProtection="1">
      <alignment horizontal="center" vertical="center"/>
      <protection/>
    </xf>
    <xf numFmtId="0" fontId="116" fillId="38" borderId="0" xfId="33" applyFont="1" applyFill="1" applyAlignment="1" applyProtection="1">
      <alignment horizontal="center"/>
      <protection/>
    </xf>
    <xf numFmtId="0" fontId="113" fillId="0" borderId="72" xfId="0" applyFont="1" applyFill="1" applyBorder="1" applyAlignment="1" applyProtection="1">
      <alignment horizontal="left" vertical="center"/>
      <protection/>
    </xf>
    <xf numFmtId="0" fontId="113" fillId="0" borderId="96" xfId="0" applyFont="1" applyFill="1" applyBorder="1" applyAlignment="1" applyProtection="1">
      <alignment horizontal="left" vertical="center"/>
      <protection/>
    </xf>
    <xf numFmtId="0" fontId="113" fillId="0" borderId="0" xfId="0" applyNumberFormat="1" applyFont="1" applyFill="1" applyBorder="1" applyAlignment="1" applyProtection="1">
      <alignment horizontal="left" vertical="top" wrapText="1"/>
      <protection/>
    </xf>
    <xf numFmtId="0" fontId="5" fillId="33" borderId="97" xfId="66" applyNumberFormat="1" applyFont="1" applyFill="1" applyBorder="1" applyAlignment="1" applyProtection="1">
      <alignment horizontal="left" vertical="center"/>
      <protection locked="0"/>
    </xf>
    <xf numFmtId="0" fontId="5" fillId="39" borderId="98" xfId="66" applyNumberFormat="1" applyFont="1" applyFill="1" applyBorder="1" applyAlignment="1" applyProtection="1">
      <alignment horizontal="center" vertical="center"/>
      <protection/>
    </xf>
    <xf numFmtId="0" fontId="5" fillId="39" borderId="99" xfId="66" applyNumberFormat="1" applyFont="1" applyFill="1" applyBorder="1" applyAlignment="1" applyProtection="1">
      <alignment horizontal="center" vertical="center"/>
      <protection/>
    </xf>
    <xf numFmtId="0" fontId="5" fillId="39" borderId="100" xfId="66" applyNumberFormat="1" applyFont="1" applyFill="1" applyBorder="1" applyAlignment="1" applyProtection="1">
      <alignment horizontal="center" vertical="center"/>
      <protection/>
    </xf>
    <xf numFmtId="172" fontId="5" fillId="33" borderId="101" xfId="66" applyNumberFormat="1" applyFont="1" applyFill="1" applyBorder="1" applyAlignment="1" applyProtection="1">
      <alignment horizontal="center" vertical="center"/>
      <protection/>
    </xf>
    <xf numFmtId="172" fontId="5" fillId="33" borderId="102" xfId="66" applyNumberFormat="1" applyFont="1" applyFill="1" applyBorder="1" applyAlignment="1" applyProtection="1">
      <alignment horizontal="center" vertical="center"/>
      <protection/>
    </xf>
    <xf numFmtId="0" fontId="113" fillId="0" borderId="103" xfId="0" applyFont="1" applyFill="1" applyBorder="1" applyAlignment="1" applyProtection="1">
      <alignment horizontal="left" vertical="top"/>
      <protection/>
    </xf>
    <xf numFmtId="0" fontId="113" fillId="0" borderId="104" xfId="0" applyFont="1" applyFill="1" applyBorder="1" applyAlignment="1" applyProtection="1">
      <alignment horizontal="left" vertical="top"/>
      <protection/>
    </xf>
    <xf numFmtId="174" fontId="5" fillId="33" borderId="102" xfId="66" applyNumberFormat="1" applyFont="1" applyFill="1" applyBorder="1" applyAlignment="1" applyProtection="1">
      <alignment horizontal="center" vertical="center"/>
      <protection/>
    </xf>
    <xf numFmtId="174" fontId="5" fillId="33" borderId="105" xfId="66" applyNumberFormat="1" applyFont="1" applyFill="1" applyBorder="1" applyAlignment="1" applyProtection="1">
      <alignment horizontal="center" vertical="center"/>
      <protection/>
    </xf>
    <xf numFmtId="0" fontId="117" fillId="2" borderId="87" xfId="15" applyFont="1" applyBorder="1" applyAlignment="1" applyProtection="1">
      <alignment horizontal="left" vertical="top"/>
      <protection locked="0"/>
    </xf>
    <xf numFmtId="0" fontId="117" fillId="2" borderId="88" xfId="15" applyFont="1" applyBorder="1" applyAlignment="1" applyProtection="1">
      <alignment horizontal="left" vertical="top"/>
      <protection locked="0"/>
    </xf>
    <xf numFmtId="0" fontId="117" fillId="2" borderId="89" xfId="15" applyFont="1" applyBorder="1" applyAlignment="1" applyProtection="1">
      <alignment horizontal="left" vertical="top"/>
      <protection locked="0"/>
    </xf>
    <xf numFmtId="176" fontId="117" fillId="2" borderId="84" xfId="15" applyNumberFormat="1" applyFont="1" applyBorder="1" applyAlignment="1" applyProtection="1">
      <alignment horizontal="left" vertical="top"/>
      <protection locked="0"/>
    </xf>
    <xf numFmtId="176" fontId="117" fillId="2" borderId="85" xfId="15" applyNumberFormat="1" applyFont="1" applyBorder="1" applyAlignment="1" applyProtection="1">
      <alignment horizontal="left" vertical="top"/>
      <protection locked="0"/>
    </xf>
    <xf numFmtId="176" fontId="117" fillId="2" borderId="34" xfId="15" applyNumberFormat="1" applyFont="1" applyBorder="1" applyAlignment="1" applyProtection="1">
      <alignment horizontal="left" vertical="top"/>
      <protection locked="0"/>
    </xf>
    <xf numFmtId="49" fontId="7" fillId="2" borderId="0" xfId="15" applyNumberFormat="1" applyFont="1" applyBorder="1" applyAlignment="1" applyProtection="1">
      <alignment horizontal="left" vertical="top"/>
      <protection locked="0"/>
    </xf>
    <xf numFmtId="0" fontId="117" fillId="2" borderId="0" xfId="15" applyFont="1" applyBorder="1" applyAlignment="1" applyProtection="1">
      <alignment horizontal="left" vertical="top"/>
      <protection locked="0"/>
    </xf>
    <xf numFmtId="175" fontId="7" fillId="2" borderId="87" xfId="15" applyNumberFormat="1" applyFont="1" applyBorder="1" applyAlignment="1" applyProtection="1">
      <alignment horizontal="left" vertical="top"/>
      <protection locked="0"/>
    </xf>
    <xf numFmtId="175" fontId="7" fillId="2" borderId="88" xfId="15" applyNumberFormat="1" applyFont="1" applyBorder="1" applyAlignment="1" applyProtection="1">
      <alignment horizontal="left" vertical="top"/>
      <protection locked="0"/>
    </xf>
    <xf numFmtId="175" fontId="7" fillId="2" borderId="89" xfId="15" applyNumberFormat="1" applyFont="1" applyBorder="1" applyAlignment="1" applyProtection="1">
      <alignment horizontal="left" vertical="top"/>
      <protection locked="0"/>
    </xf>
    <xf numFmtId="0" fontId="113" fillId="0" borderId="34" xfId="0" applyFont="1" applyFill="1" applyBorder="1" applyAlignment="1" applyProtection="1">
      <alignment horizontal="left" vertical="top"/>
      <protection/>
    </xf>
    <xf numFmtId="0" fontId="113" fillId="0" borderId="16" xfId="0" applyFont="1" applyFill="1" applyBorder="1" applyAlignment="1" applyProtection="1">
      <alignment horizontal="left" vertical="top"/>
      <protection/>
    </xf>
    <xf numFmtId="0" fontId="113" fillId="0" borderId="0" xfId="0" applyFont="1" applyFill="1" applyBorder="1" applyAlignment="1" applyProtection="1">
      <alignment horizontal="left" vertical="top"/>
      <protection/>
    </xf>
    <xf numFmtId="0" fontId="113" fillId="0" borderId="10" xfId="0" applyFont="1" applyFill="1" applyBorder="1" applyAlignment="1" applyProtection="1">
      <alignment horizontal="left" vertical="top"/>
      <protection/>
    </xf>
    <xf numFmtId="0" fontId="144" fillId="2" borderId="87" xfId="59" applyFont="1" applyFill="1" applyBorder="1" applyAlignment="1" applyProtection="1">
      <alignment vertical="top"/>
      <protection locked="0"/>
    </xf>
    <xf numFmtId="0" fontId="117" fillId="2" borderId="88" xfId="15" applyFont="1" applyBorder="1" applyAlignment="1" applyProtection="1">
      <alignment vertical="top"/>
      <protection locked="0"/>
    </xf>
    <xf numFmtId="0" fontId="117" fillId="2" borderId="89" xfId="15" applyFont="1" applyBorder="1" applyAlignment="1" applyProtection="1">
      <alignment vertical="top"/>
      <protection locked="0"/>
    </xf>
    <xf numFmtId="0" fontId="113" fillId="0" borderId="84" xfId="0" applyFont="1" applyFill="1" applyBorder="1" applyAlignment="1" applyProtection="1">
      <alignment horizontal="left" vertical="top" wrapText="1"/>
      <protection/>
    </xf>
    <xf numFmtId="0" fontId="113" fillId="37" borderId="106" xfId="0" applyFont="1" applyFill="1" applyBorder="1" applyAlignment="1" applyProtection="1">
      <alignment horizontal="center" vertical="top"/>
      <protection/>
    </xf>
    <xf numFmtId="0" fontId="113" fillId="37" borderId="33" xfId="0" applyFont="1" applyFill="1" applyBorder="1" applyAlignment="1" applyProtection="1">
      <alignment horizontal="center" vertical="top"/>
      <protection/>
    </xf>
    <xf numFmtId="0" fontId="113" fillId="37" borderId="107" xfId="0" applyFont="1" applyFill="1" applyBorder="1" applyAlignment="1" applyProtection="1">
      <alignment horizontal="center" vertical="top"/>
      <protection/>
    </xf>
    <xf numFmtId="0" fontId="113" fillId="0" borderId="108" xfId="0" applyFont="1" applyFill="1" applyBorder="1" applyAlignment="1" applyProtection="1">
      <alignment horizontal="left" vertical="top"/>
      <protection/>
    </xf>
    <xf numFmtId="49" fontId="117" fillId="2" borderId="103" xfId="15" applyNumberFormat="1" applyFont="1" applyBorder="1" applyAlignment="1" applyProtection="1">
      <alignment horizontal="left" vertical="top"/>
      <protection locked="0"/>
    </xf>
    <xf numFmtId="49" fontId="117" fillId="2" borderId="104" xfId="15" applyNumberFormat="1" applyFont="1" applyBorder="1" applyAlignment="1" applyProtection="1">
      <alignment horizontal="left" vertical="top"/>
      <protection locked="0"/>
    </xf>
    <xf numFmtId="49" fontId="117" fillId="2" borderId="108" xfId="15" applyNumberFormat="1" applyFont="1" applyBorder="1" applyAlignment="1" applyProtection="1">
      <alignment horizontal="left" vertical="top"/>
      <protection locked="0"/>
    </xf>
    <xf numFmtId="176" fontId="7" fillId="2" borderId="87" xfId="15" applyNumberFormat="1" applyFont="1" applyBorder="1" applyAlignment="1" applyProtection="1">
      <alignment horizontal="left" vertical="top"/>
      <protection locked="0"/>
    </xf>
    <xf numFmtId="176" fontId="7" fillId="2" borderId="88" xfId="15" applyNumberFormat="1" applyFont="1" applyBorder="1" applyAlignment="1" applyProtection="1">
      <alignment horizontal="left" vertical="top"/>
      <protection locked="0"/>
    </xf>
    <xf numFmtId="176" fontId="7" fillId="2" borderId="89" xfId="15" applyNumberFormat="1" applyFont="1" applyBorder="1" applyAlignment="1" applyProtection="1">
      <alignment horizontal="left" vertical="top"/>
      <protection locked="0"/>
    </xf>
    <xf numFmtId="49" fontId="7" fillId="2" borderId="87" xfId="15" applyNumberFormat="1" applyFont="1" applyBorder="1" applyAlignment="1" applyProtection="1">
      <alignment horizontal="left" vertical="top"/>
      <protection locked="0"/>
    </xf>
    <xf numFmtId="49" fontId="7" fillId="2" borderId="88" xfId="15" applyNumberFormat="1" applyFont="1" applyBorder="1" applyAlignment="1" applyProtection="1">
      <alignment horizontal="left" vertical="top"/>
      <protection locked="0"/>
    </xf>
    <xf numFmtId="49" fontId="7" fillId="2" borderId="89" xfId="15" applyNumberFormat="1" applyFont="1" applyBorder="1" applyAlignment="1" applyProtection="1">
      <alignment horizontal="left" vertical="top"/>
      <protection locked="0"/>
    </xf>
    <xf numFmtId="0" fontId="114" fillId="0" borderId="84" xfId="0" applyFont="1" applyFill="1" applyBorder="1" applyAlignment="1" applyProtection="1">
      <alignment horizontal="left" vertical="top"/>
      <protection/>
    </xf>
    <xf numFmtId="0" fontId="114" fillId="0" borderId="85" xfId="0" applyFont="1" applyFill="1" applyBorder="1" applyAlignment="1" applyProtection="1">
      <alignment horizontal="left" vertical="top"/>
      <protection/>
    </xf>
    <xf numFmtId="0" fontId="114" fillId="0" borderId="34" xfId="0" applyFont="1" applyFill="1" applyBorder="1" applyAlignment="1" applyProtection="1">
      <alignment horizontal="left" vertical="top"/>
      <protection/>
    </xf>
    <xf numFmtId="0" fontId="113" fillId="0" borderId="19" xfId="0" applyFont="1" applyFill="1" applyBorder="1" applyAlignment="1" applyProtection="1">
      <alignment horizontal="left" vertical="top"/>
      <protection/>
    </xf>
    <xf numFmtId="0" fontId="113" fillId="0" borderId="109" xfId="0" applyFont="1" applyFill="1" applyBorder="1" applyAlignment="1" applyProtection="1">
      <alignment horizontal="left" vertical="top"/>
      <protection/>
    </xf>
    <xf numFmtId="0" fontId="113" fillId="0" borderId="72" xfId="0" applyFont="1" applyFill="1" applyBorder="1" applyAlignment="1" applyProtection="1">
      <alignment horizontal="left" vertical="top"/>
      <protection/>
    </xf>
    <xf numFmtId="0" fontId="113" fillId="0" borderId="110" xfId="0" applyFont="1" applyFill="1" applyBorder="1" applyAlignment="1" applyProtection="1">
      <alignment horizontal="left" vertical="top"/>
      <protection/>
    </xf>
    <xf numFmtId="0" fontId="114" fillId="0" borderId="84" xfId="0" applyFont="1" applyFill="1" applyBorder="1" applyAlignment="1" applyProtection="1">
      <alignment vertical="top"/>
      <protection/>
    </xf>
    <xf numFmtId="0" fontId="114" fillId="0" borderId="85" xfId="0" applyFont="1" applyFill="1" applyBorder="1" applyAlignment="1" applyProtection="1">
      <alignment vertical="top"/>
      <protection/>
    </xf>
    <xf numFmtId="0" fontId="114" fillId="0" borderId="34" xfId="0" applyFont="1" applyFill="1" applyBorder="1" applyAlignment="1" applyProtection="1">
      <alignment vertical="top"/>
      <protection/>
    </xf>
    <xf numFmtId="0" fontId="113" fillId="0" borderId="111" xfId="0" applyFont="1" applyFill="1" applyBorder="1" applyAlignment="1" applyProtection="1">
      <alignment horizontal="left" vertical="top"/>
      <protection/>
    </xf>
    <xf numFmtId="0" fontId="145" fillId="34" borderId="84" xfId="0" applyFont="1" applyFill="1" applyBorder="1" applyAlignment="1" applyProtection="1">
      <alignment horizontal="left" vertical="center"/>
      <protection/>
    </xf>
    <xf numFmtId="0" fontId="145" fillId="34" borderId="85" xfId="0" applyFont="1" applyFill="1" applyBorder="1" applyAlignment="1" applyProtection="1">
      <alignment horizontal="left" vertical="center"/>
      <protection/>
    </xf>
    <xf numFmtId="0" fontId="145" fillId="34" borderId="86" xfId="0" applyFont="1" applyFill="1" applyBorder="1" applyAlignment="1" applyProtection="1">
      <alignment horizontal="left" vertical="center"/>
      <protection/>
    </xf>
    <xf numFmtId="0" fontId="114" fillId="0" borderId="112" xfId="0" applyFont="1" applyFill="1" applyBorder="1" applyAlignment="1" applyProtection="1">
      <alignment horizontal="left" vertical="top"/>
      <protection/>
    </xf>
    <xf numFmtId="0" fontId="114" fillId="0" borderId="113" xfId="0" applyFont="1" applyFill="1" applyBorder="1" applyAlignment="1" applyProtection="1">
      <alignment horizontal="left" vertical="top"/>
      <protection/>
    </xf>
    <xf numFmtId="0" fontId="114" fillId="0" borderId="114" xfId="0" applyFont="1" applyFill="1" applyBorder="1" applyAlignment="1" applyProtection="1">
      <alignment horizontal="left" vertical="top"/>
      <protection/>
    </xf>
    <xf numFmtId="0" fontId="110" fillId="0" borderId="55" xfId="0" applyFont="1" applyFill="1" applyBorder="1" applyAlignment="1" applyProtection="1">
      <alignment horizontal="left" vertical="top" wrapText="1"/>
      <protection/>
    </xf>
    <xf numFmtId="0" fontId="11" fillId="0" borderId="56" xfId="0" applyFont="1" applyFill="1" applyBorder="1" applyAlignment="1" applyProtection="1">
      <alignment horizontal="left" vertical="top" wrapText="1"/>
      <protection/>
    </xf>
    <xf numFmtId="0" fontId="120" fillId="40" borderId="115" xfId="0" applyFont="1" applyFill="1" applyBorder="1" applyAlignment="1" applyProtection="1">
      <alignment horizontal="left" vertical="center"/>
      <protection/>
    </xf>
    <xf numFmtId="168" fontId="110" fillId="0" borderId="0" xfId="0" applyNumberFormat="1" applyFont="1" applyFill="1" applyBorder="1" applyAlignment="1" applyProtection="1">
      <alignment horizontal="left" vertical="top" wrapText="1"/>
      <protection/>
    </xf>
    <xf numFmtId="0" fontId="120" fillId="20" borderId="52" xfId="33" applyFont="1" applyBorder="1" applyAlignment="1" applyProtection="1">
      <alignment horizontal="center" vertical="center"/>
      <protection/>
    </xf>
    <xf numFmtId="0" fontId="120" fillId="20" borderId="64" xfId="33" applyFont="1" applyBorder="1" applyAlignment="1" applyProtection="1">
      <alignment horizontal="center" vertical="center"/>
      <protection/>
    </xf>
    <xf numFmtId="0" fontId="121" fillId="41" borderId="0" xfId="0" applyFont="1" applyFill="1" applyBorder="1" applyAlignment="1">
      <alignment horizontal="right" vertical="top"/>
    </xf>
    <xf numFmtId="0" fontId="126" fillId="0" borderId="0" xfId="0" applyFont="1" applyFill="1" applyBorder="1" applyAlignment="1">
      <alignment horizontal="left" vertical="top"/>
    </xf>
    <xf numFmtId="0" fontId="146" fillId="41" borderId="0" xfId="0" applyFont="1" applyFill="1" applyBorder="1" applyAlignment="1">
      <alignment horizontal="right" vertical="top"/>
    </xf>
    <xf numFmtId="0" fontId="110" fillId="0" borderId="0" xfId="0" applyFont="1" applyFill="1" applyBorder="1" applyAlignment="1">
      <alignment horizontal="left" vertical="center"/>
    </xf>
    <xf numFmtId="0" fontId="110" fillId="0" borderId="0" xfId="0" applyFont="1" applyFill="1" applyBorder="1" applyAlignment="1">
      <alignment horizontal="left" vertical="center" wrapText="1"/>
    </xf>
    <xf numFmtId="0" fontId="11" fillId="0" borderId="51" xfId="0" applyFont="1" applyFill="1" applyBorder="1" applyAlignment="1" applyProtection="1">
      <alignment horizontal="left" vertical="top" wrapText="1"/>
      <protection/>
    </xf>
    <xf numFmtId="0" fontId="11" fillId="0" borderId="55" xfId="0" applyFont="1" applyFill="1" applyBorder="1" applyAlignment="1" applyProtection="1">
      <alignment horizontal="left" vertical="top" wrapText="1"/>
      <protection/>
    </xf>
    <xf numFmtId="0" fontId="110" fillId="0" borderId="0" xfId="0" applyFont="1" applyFill="1" applyBorder="1" applyAlignment="1">
      <alignment horizontal="left" vertical="top" wrapText="1"/>
    </xf>
    <xf numFmtId="0" fontId="110" fillId="2" borderId="0" xfId="0" applyFont="1" applyFill="1" applyBorder="1" applyAlignment="1" applyProtection="1">
      <alignment horizontal="left" vertical="center"/>
      <protection locked="0"/>
    </xf>
    <xf numFmtId="0" fontId="110" fillId="2" borderId="73" xfId="0" applyFont="1" applyFill="1" applyBorder="1" applyAlignment="1" applyProtection="1">
      <alignment horizontal="left" vertical="center"/>
      <protection locked="0"/>
    </xf>
    <xf numFmtId="0" fontId="110" fillId="2" borderId="0" xfId="0" applyFont="1" applyFill="1" applyBorder="1" applyAlignment="1" applyProtection="1">
      <alignment horizontal="center" vertical="top"/>
      <protection locked="0"/>
    </xf>
    <xf numFmtId="0" fontId="110" fillId="2" borderId="73" xfId="0" applyFont="1" applyFill="1" applyBorder="1" applyAlignment="1" applyProtection="1">
      <alignment horizontal="center" vertical="top"/>
      <protection locked="0"/>
    </xf>
    <xf numFmtId="168" fontId="121" fillId="0" borderId="75" xfId="0" applyNumberFormat="1" applyFont="1" applyFill="1" applyBorder="1" applyAlignment="1" applyProtection="1">
      <alignment horizontal="left" vertical="top" wrapText="1"/>
      <protection/>
    </xf>
    <xf numFmtId="168" fontId="121" fillId="0" borderId="76" xfId="0" applyNumberFormat="1" applyFont="1" applyFill="1" applyBorder="1" applyAlignment="1" applyProtection="1">
      <alignment horizontal="left" vertical="top" wrapText="1"/>
      <protection/>
    </xf>
    <xf numFmtId="168" fontId="121" fillId="0" borderId="70" xfId="0" applyNumberFormat="1" applyFont="1" applyFill="1" applyBorder="1" applyAlignment="1" applyProtection="1">
      <alignment horizontal="left" vertical="top" wrapText="1"/>
      <protection/>
    </xf>
    <xf numFmtId="0" fontId="11" fillId="0" borderId="116" xfId="0" applyFont="1" applyFill="1" applyBorder="1" applyAlignment="1" applyProtection="1">
      <alignment horizontal="left" vertical="top" wrapText="1"/>
      <protection/>
    </xf>
    <xf numFmtId="0" fontId="11" fillId="0" borderId="117" xfId="0" applyFont="1" applyFill="1" applyBorder="1" applyAlignment="1" applyProtection="1">
      <alignment horizontal="left" vertical="top" wrapText="1"/>
      <protection/>
    </xf>
    <xf numFmtId="168" fontId="147" fillId="0" borderId="0" xfId="0" applyNumberFormat="1" applyFont="1" applyFill="1" applyBorder="1" applyAlignment="1" applyProtection="1">
      <alignment horizontal="left" vertical="top" wrapText="1"/>
      <protection/>
    </xf>
    <xf numFmtId="0" fontId="11" fillId="36" borderId="118" xfId="0" applyFont="1" applyFill="1" applyBorder="1" applyAlignment="1" applyProtection="1">
      <alignment horizontal="left" vertical="top" wrapText="1"/>
      <protection/>
    </xf>
    <xf numFmtId="0" fontId="11" fillId="36" borderId="119" xfId="0" applyFont="1" applyFill="1" applyBorder="1" applyAlignment="1" applyProtection="1">
      <alignment horizontal="left" vertical="top"/>
      <protection/>
    </xf>
    <xf numFmtId="0" fontId="8" fillId="0" borderId="61" xfId="0" applyFont="1" applyFill="1" applyBorder="1" applyAlignment="1" applyProtection="1">
      <alignment horizontal="left" vertical="top" wrapText="1"/>
      <protection/>
    </xf>
    <xf numFmtId="0" fontId="8" fillId="0" borderId="120" xfId="0" applyFont="1" applyFill="1" applyBorder="1" applyAlignment="1" applyProtection="1">
      <alignment horizontal="left" vertical="top" wrapText="1"/>
      <protection/>
    </xf>
    <xf numFmtId="0" fontId="120" fillId="20" borderId="55" xfId="33" applyFont="1" applyBorder="1" applyAlignment="1" applyProtection="1">
      <alignment horizontal="center" vertical="center"/>
      <protection/>
    </xf>
    <xf numFmtId="0" fontId="120" fillId="20" borderId="56" xfId="33" applyFont="1" applyBorder="1" applyAlignment="1" applyProtection="1">
      <alignment horizontal="center" vertical="center"/>
      <protection/>
    </xf>
    <xf numFmtId="0" fontId="11" fillId="0" borderId="42" xfId="0" applyFont="1" applyFill="1" applyBorder="1" applyAlignment="1" applyProtection="1">
      <alignment horizontal="left" vertical="top" wrapText="1"/>
      <protection/>
    </xf>
    <xf numFmtId="0" fontId="11" fillId="0" borderId="43" xfId="0" applyFont="1" applyFill="1" applyBorder="1" applyAlignment="1" applyProtection="1">
      <alignment horizontal="left" vertical="top" wrapText="1"/>
      <protection/>
    </xf>
    <xf numFmtId="0" fontId="11" fillId="0" borderId="49" xfId="0" applyFont="1" applyFill="1" applyBorder="1" applyAlignment="1" applyProtection="1">
      <alignment horizontal="left" vertical="top" wrapText="1"/>
      <protection/>
    </xf>
    <xf numFmtId="0" fontId="11" fillId="0" borderId="53" xfId="0" applyFont="1" applyFill="1" applyBorder="1" applyAlignment="1" applyProtection="1">
      <alignment horizontal="left" vertical="top" wrapText="1"/>
      <protection/>
    </xf>
    <xf numFmtId="0" fontId="11" fillId="0" borderId="68" xfId="0" applyFont="1" applyFill="1" applyBorder="1" applyAlignment="1" applyProtection="1">
      <alignment horizontal="left" vertical="top" wrapText="1"/>
      <protection/>
    </xf>
    <xf numFmtId="0" fontId="8" fillId="20" borderId="121" xfId="0" applyFont="1" applyFill="1" applyBorder="1" applyAlignment="1" applyProtection="1">
      <alignment horizontal="center" vertical="center" wrapText="1"/>
      <protection/>
    </xf>
    <xf numFmtId="0" fontId="120" fillId="40" borderId="0" xfId="0" applyFont="1" applyFill="1" applyBorder="1" applyAlignment="1" applyProtection="1">
      <alignment horizontal="left" vertical="center"/>
      <protection/>
    </xf>
    <xf numFmtId="168" fontId="121" fillId="0" borderId="122" xfId="0" applyNumberFormat="1" applyFont="1" applyFill="1" applyBorder="1" applyAlignment="1" applyProtection="1">
      <alignment horizontal="left" vertical="top" wrapText="1"/>
      <protection/>
    </xf>
    <xf numFmtId="0" fontId="110" fillId="0" borderId="45" xfId="0" applyFont="1" applyFill="1" applyBorder="1" applyAlignment="1" applyProtection="1">
      <alignment horizontal="left" vertical="top"/>
      <protection/>
    </xf>
    <xf numFmtId="0" fontId="8" fillId="0" borderId="40" xfId="0" applyFont="1" applyFill="1" applyBorder="1" applyAlignment="1" applyProtection="1">
      <alignment horizontal="left" vertical="top" wrapText="1"/>
      <protection/>
    </xf>
    <xf numFmtId="0" fontId="8" fillId="0" borderId="41" xfId="0" applyFont="1" applyFill="1" applyBorder="1" applyAlignment="1" applyProtection="1">
      <alignment horizontal="left" vertical="top" wrapText="1"/>
      <protection/>
    </xf>
    <xf numFmtId="0" fontId="12" fillId="0" borderId="123" xfId="0" applyFont="1" applyFill="1" applyBorder="1" applyAlignment="1" applyProtection="1">
      <alignment horizontal="left" vertical="top" wrapText="1"/>
      <protection/>
    </xf>
    <xf numFmtId="0" fontId="12" fillId="0" borderId="124" xfId="0" applyFont="1" applyFill="1" applyBorder="1" applyAlignment="1" applyProtection="1">
      <alignment horizontal="left" vertical="top" wrapText="1"/>
      <protection/>
    </xf>
    <xf numFmtId="0" fontId="10" fillId="0" borderId="125" xfId="0" applyFont="1" applyFill="1" applyBorder="1" applyAlignment="1" applyProtection="1">
      <alignment horizontal="left" vertical="top" wrapText="1"/>
      <protection/>
    </xf>
    <xf numFmtId="0" fontId="10" fillId="0" borderId="125" xfId="0" applyFont="1" applyFill="1" applyBorder="1" applyAlignment="1" applyProtection="1">
      <alignment horizontal="left" vertical="top"/>
      <protection/>
    </xf>
    <xf numFmtId="0" fontId="13" fillId="0" borderId="42" xfId="0" applyFont="1" applyFill="1" applyBorder="1" applyAlignment="1" applyProtection="1">
      <alignment horizontal="left" vertical="top" wrapText="1"/>
      <protection/>
    </xf>
    <xf numFmtId="0" fontId="120" fillId="20" borderId="51" xfId="33" applyFont="1" applyBorder="1" applyAlignment="1" applyProtection="1">
      <alignment horizontal="center" vertical="center"/>
      <protection/>
    </xf>
    <xf numFmtId="0" fontId="12" fillId="0" borderId="65" xfId="0" applyFont="1" applyFill="1" applyBorder="1" applyAlignment="1" applyProtection="1">
      <alignment horizontal="left" vertical="top" wrapText="1"/>
      <protection/>
    </xf>
    <xf numFmtId="0" fontId="12" fillId="0" borderId="78" xfId="0" applyFont="1" applyFill="1" applyBorder="1" applyAlignment="1" applyProtection="1">
      <alignment horizontal="left" vertical="top" wrapText="1"/>
      <protection/>
    </xf>
    <xf numFmtId="0" fontId="9" fillId="0" borderId="0" xfId="0" applyFont="1" applyFill="1" applyBorder="1" applyAlignment="1" applyProtection="1">
      <alignment horizontal="left" vertical="top" wrapText="1"/>
      <protection/>
    </xf>
    <xf numFmtId="0" fontId="10" fillId="0" borderId="0" xfId="0" applyFont="1" applyFill="1" applyBorder="1" applyAlignment="1" applyProtection="1">
      <alignment horizontal="left" vertical="top"/>
      <protection/>
    </xf>
    <xf numFmtId="171" fontId="12" fillId="0" borderId="122" xfId="0" applyNumberFormat="1" applyFont="1" applyFill="1" applyBorder="1" applyAlignment="1" applyProtection="1">
      <alignment wrapText="1"/>
      <protection/>
    </xf>
    <xf numFmtId="171" fontId="12" fillId="0" borderId="45" xfId="0" applyNumberFormat="1" applyFont="1" applyFill="1" applyBorder="1" applyAlignment="1" applyProtection="1">
      <alignment wrapText="1"/>
      <protection/>
    </xf>
    <xf numFmtId="171" fontId="12" fillId="0" borderId="46" xfId="0" applyNumberFormat="1" applyFont="1" applyFill="1" applyBorder="1" applyAlignment="1" applyProtection="1">
      <alignment wrapText="1"/>
      <protection/>
    </xf>
    <xf numFmtId="0" fontId="120" fillId="20" borderId="42" xfId="33" applyFont="1" applyBorder="1" applyAlignment="1" applyProtection="1">
      <alignment horizontal="center" vertical="center" wrapText="1"/>
      <protection/>
    </xf>
    <xf numFmtId="0" fontId="120" fillId="20" borderId="43" xfId="33" applyFont="1" applyBorder="1" applyAlignment="1" applyProtection="1">
      <alignment horizontal="center" vertical="center" wrapText="1"/>
      <protection/>
    </xf>
    <xf numFmtId="0" fontId="12" fillId="0" borderId="61" xfId="0" applyFont="1" applyFill="1" applyBorder="1" applyAlignment="1" applyProtection="1">
      <alignment horizontal="left" vertical="top" wrapText="1"/>
      <protection/>
    </xf>
    <xf numFmtId="0" fontId="12" fillId="0" borderId="120" xfId="0" applyFont="1" applyFill="1" applyBorder="1" applyAlignment="1" applyProtection="1">
      <alignment horizontal="left" vertical="top" wrapText="1"/>
      <protection/>
    </xf>
    <xf numFmtId="171" fontId="12" fillId="0" borderId="69" xfId="0" applyNumberFormat="1" applyFont="1" applyFill="1" applyBorder="1" applyAlignment="1" applyProtection="1">
      <alignment horizontal="center" wrapText="1"/>
      <protection/>
    </xf>
    <xf numFmtId="171" fontId="12" fillId="0" borderId="66" xfId="0" applyNumberFormat="1" applyFont="1" applyFill="1" applyBorder="1" applyAlignment="1" applyProtection="1">
      <alignment horizontal="center" wrapText="1"/>
      <protection/>
    </xf>
    <xf numFmtId="171" fontId="12" fillId="0" borderId="60" xfId="0" applyNumberFormat="1" applyFont="1" applyFill="1" applyBorder="1" applyAlignment="1" applyProtection="1">
      <alignment horizontal="center" wrapText="1"/>
      <protection/>
    </xf>
    <xf numFmtId="0" fontId="148" fillId="35" borderId="0" xfId="0" applyFont="1" applyFill="1" applyBorder="1" applyAlignment="1" applyProtection="1">
      <alignment horizontal="left" vertical="top"/>
      <protection/>
    </xf>
    <xf numFmtId="0" fontId="149" fillId="0" borderId="0" xfId="0" applyFont="1" applyFill="1" applyBorder="1" applyAlignment="1" applyProtection="1">
      <alignment horizontal="left" vertical="center"/>
      <protection/>
    </xf>
    <xf numFmtId="0" fontId="150" fillId="2" borderId="126" xfId="0" applyFont="1" applyFill="1" applyBorder="1" applyAlignment="1" applyProtection="1">
      <alignment horizontal="right" vertical="center"/>
      <protection locked="0"/>
    </xf>
    <xf numFmtId="0" fontId="150" fillId="2" borderId="73" xfId="0" applyFont="1" applyFill="1" applyBorder="1" applyAlignment="1" applyProtection="1">
      <alignment horizontal="right" vertical="center"/>
      <protection locked="0"/>
    </xf>
    <xf numFmtId="0" fontId="150" fillId="2" borderId="127" xfId="0" applyFont="1" applyFill="1" applyBorder="1" applyAlignment="1" applyProtection="1">
      <alignment horizontal="left" vertical="center"/>
      <protection locked="0"/>
    </xf>
    <xf numFmtId="0" fontId="150" fillId="2" borderId="128" xfId="0" applyFont="1" applyFill="1" applyBorder="1" applyAlignment="1" applyProtection="1">
      <alignment horizontal="left" vertical="center"/>
      <protection locked="0"/>
    </xf>
    <xf numFmtId="0" fontId="150" fillId="2" borderId="129" xfId="0" applyFont="1" applyFill="1" applyBorder="1" applyAlignment="1" applyProtection="1">
      <alignment horizontal="right" vertical="center"/>
      <protection locked="0"/>
    </xf>
    <xf numFmtId="0" fontId="150" fillId="2" borderId="127" xfId="0" applyFont="1" applyFill="1" applyBorder="1" applyAlignment="1" applyProtection="1">
      <alignment horizontal="right" vertical="center"/>
      <protection locked="0"/>
    </xf>
    <xf numFmtId="0" fontId="151" fillId="35" borderId="0" xfId="0" applyFont="1" applyFill="1" applyBorder="1" applyAlignment="1" applyProtection="1">
      <alignment horizontal="left" vertical="top"/>
      <protection/>
    </xf>
    <xf numFmtId="0" fontId="8" fillId="0" borderId="42" xfId="0" applyFont="1" applyFill="1" applyBorder="1" applyAlignment="1" applyProtection="1">
      <alignment horizontal="left" vertical="top" wrapText="1"/>
      <protection/>
    </xf>
    <xf numFmtId="0" fontId="110" fillId="0" borderId="43" xfId="0" applyFont="1" applyFill="1" applyBorder="1" applyAlignment="1" applyProtection="1">
      <alignment horizontal="left" vertical="top" wrapText="1"/>
      <protection/>
    </xf>
    <xf numFmtId="0" fontId="11" fillId="0" borderId="52" xfId="0" applyFont="1" applyFill="1" applyBorder="1" applyAlignment="1" applyProtection="1">
      <alignment horizontal="left" vertical="top" wrapText="1"/>
      <protection/>
    </xf>
    <xf numFmtId="0" fontId="110" fillId="0" borderId="64" xfId="0" applyFont="1" applyFill="1" applyBorder="1" applyAlignment="1" applyProtection="1">
      <alignment horizontal="left" vertical="top" wrapText="1"/>
      <protection/>
    </xf>
    <xf numFmtId="0" fontId="8" fillId="0" borderId="130" xfId="0" applyFont="1" applyFill="1" applyBorder="1" applyAlignment="1" applyProtection="1">
      <alignment horizontal="left" vertical="top" wrapText="1"/>
      <protection/>
    </xf>
    <xf numFmtId="0" fontId="13" fillId="0" borderId="55" xfId="0" applyFont="1" applyFill="1" applyBorder="1" applyAlignment="1" applyProtection="1">
      <alignment horizontal="left" vertical="top" wrapText="1"/>
      <protection/>
    </xf>
    <xf numFmtId="0" fontId="13" fillId="0" borderId="56" xfId="0" applyFont="1" applyFill="1" applyBorder="1" applyAlignment="1" applyProtection="1">
      <alignment horizontal="left" vertical="top" wrapText="1"/>
      <protection/>
    </xf>
    <xf numFmtId="0" fontId="110" fillId="0" borderId="39" xfId="0" applyFont="1" applyFill="1" applyBorder="1" applyAlignment="1" applyProtection="1">
      <alignment horizontal="left" vertical="top"/>
      <protection/>
    </xf>
    <xf numFmtId="171" fontId="12" fillId="0" borderId="69" xfId="0" applyNumberFormat="1" applyFont="1" applyFill="1" applyBorder="1" applyAlignment="1" applyProtection="1">
      <alignment wrapText="1"/>
      <protection/>
    </xf>
    <xf numFmtId="171" fontId="12" fillId="0" borderId="66" xfId="0" applyNumberFormat="1" applyFont="1" applyFill="1" applyBorder="1" applyAlignment="1" applyProtection="1">
      <alignment wrapText="1"/>
      <protection/>
    </xf>
    <xf numFmtId="171" fontId="12" fillId="0" borderId="60" xfId="0" applyNumberFormat="1" applyFont="1" applyFill="1" applyBorder="1" applyAlignment="1" applyProtection="1">
      <alignment wrapText="1"/>
      <protection/>
    </xf>
    <xf numFmtId="0" fontId="11" fillId="0" borderId="131" xfId="0" applyFont="1" applyFill="1" applyBorder="1" applyAlignment="1" applyProtection="1">
      <alignment horizontal="left" vertical="top" wrapText="1"/>
      <protection/>
    </xf>
    <xf numFmtId="0" fontId="11" fillId="0" borderId="132" xfId="0" applyFont="1" applyFill="1" applyBorder="1" applyAlignment="1" applyProtection="1">
      <alignment horizontal="left" vertical="top" wrapText="1"/>
      <protection/>
    </xf>
    <xf numFmtId="171" fontId="12" fillId="0" borderId="57" xfId="0" applyNumberFormat="1" applyFont="1" applyFill="1" applyBorder="1" applyAlignment="1" applyProtection="1">
      <alignment wrapText="1"/>
      <protection/>
    </xf>
    <xf numFmtId="0" fontId="11" fillId="0" borderId="133" xfId="0" applyFont="1" applyFill="1" applyBorder="1" applyAlignment="1" applyProtection="1">
      <alignment horizontal="left" vertical="top"/>
      <protection/>
    </xf>
    <xf numFmtId="0" fontId="11" fillId="0" borderId="127" xfId="0" applyFont="1" applyFill="1" applyBorder="1" applyAlignment="1" applyProtection="1">
      <alignment horizontal="left" vertical="top"/>
      <protection/>
    </xf>
    <xf numFmtId="0" fontId="110" fillId="0" borderId="0" xfId="0" applyFont="1" applyFill="1" applyBorder="1" applyAlignment="1">
      <alignment horizontal="left" vertical="top"/>
    </xf>
    <xf numFmtId="0" fontId="8" fillId="0" borderId="65" xfId="0" applyFont="1" applyFill="1" applyBorder="1" applyAlignment="1" applyProtection="1">
      <alignment horizontal="left" vertical="top" wrapText="1"/>
      <protection/>
    </xf>
    <xf numFmtId="0" fontId="8" fillId="0" borderId="62" xfId="0" applyFont="1" applyFill="1" applyBorder="1" applyAlignment="1" applyProtection="1">
      <alignment horizontal="left" vertical="top" wrapText="1"/>
      <protection/>
    </xf>
    <xf numFmtId="0" fontId="11" fillId="0" borderId="48" xfId="0" applyFont="1" applyFill="1" applyBorder="1" applyAlignment="1" applyProtection="1">
      <alignment horizontal="left" vertical="top" wrapText="1"/>
      <protection/>
    </xf>
    <xf numFmtId="0" fontId="11" fillId="0" borderId="65" xfId="0" applyFont="1" applyFill="1" applyBorder="1" applyAlignment="1" applyProtection="1">
      <alignment horizontal="left" vertical="top" wrapText="1"/>
      <protection/>
    </xf>
    <xf numFmtId="0" fontId="11" fillId="0" borderId="78" xfId="0" applyFont="1" applyFill="1" applyBorder="1" applyAlignment="1" applyProtection="1">
      <alignment horizontal="left" vertical="top"/>
      <protection/>
    </xf>
    <xf numFmtId="0" fontId="110" fillId="0" borderId="66" xfId="0" applyFont="1" applyFill="1" applyBorder="1" applyAlignment="1" applyProtection="1">
      <alignment horizontal="left" vertical="top"/>
      <protection/>
    </xf>
    <xf numFmtId="168" fontId="126" fillId="0" borderId="0" xfId="0" applyNumberFormat="1" applyFont="1" applyFill="1" applyBorder="1" applyAlignment="1" applyProtection="1">
      <alignment horizontal="left" vertical="top" wrapText="1"/>
      <protection/>
    </xf>
    <xf numFmtId="0" fontId="8" fillId="0" borderId="124" xfId="0" applyFont="1" applyFill="1" applyBorder="1" applyAlignment="1" applyProtection="1">
      <alignment horizontal="left" vertical="top" wrapText="1"/>
      <protection/>
    </xf>
    <xf numFmtId="0" fontId="126" fillId="0" borderId="0" xfId="0" applyFont="1" applyFill="1" applyBorder="1" applyAlignment="1" applyProtection="1">
      <alignment horizontal="left" vertical="top" wrapText="1"/>
      <protection/>
    </xf>
    <xf numFmtId="0" fontId="126" fillId="0" borderId="0" xfId="0" applyFont="1" applyFill="1" applyBorder="1" applyAlignment="1" applyProtection="1">
      <alignment horizontal="left" vertical="top"/>
      <protection/>
    </xf>
    <xf numFmtId="0" fontId="128" fillId="20" borderId="50" xfId="33" applyFont="1" applyBorder="1" applyAlignment="1" applyProtection="1">
      <alignment horizontal="center" vertical="center"/>
      <protection/>
    </xf>
    <xf numFmtId="0" fontId="128" fillId="20" borderId="64" xfId="33" applyFont="1" applyBorder="1" applyAlignment="1" applyProtection="1">
      <alignment horizontal="center" vertical="center"/>
      <protection/>
    </xf>
    <xf numFmtId="0" fontId="19" fillId="0" borderId="55" xfId="0" applyFont="1" applyFill="1" applyBorder="1" applyAlignment="1" applyProtection="1">
      <alignment horizontal="left" vertical="top" wrapText="1"/>
      <protection/>
    </xf>
    <xf numFmtId="0" fontId="19" fillId="0" borderId="56" xfId="0" applyFont="1" applyFill="1" applyBorder="1" applyAlignment="1" applyProtection="1">
      <alignment horizontal="left" vertical="top" wrapText="1"/>
      <protection/>
    </xf>
    <xf numFmtId="0" fontId="126" fillId="0" borderId="55" xfId="0" applyFont="1" applyFill="1" applyBorder="1" applyAlignment="1" applyProtection="1">
      <alignment horizontal="left" vertical="top" wrapText="1"/>
      <protection/>
    </xf>
    <xf numFmtId="0" fontId="19" fillId="0" borderId="55" xfId="0" applyFont="1" applyFill="1" applyBorder="1" applyAlignment="1" applyProtection="1">
      <alignment horizontal="left" vertical="center" wrapText="1"/>
      <protection/>
    </xf>
    <xf numFmtId="0" fontId="19" fillId="0" borderId="56" xfId="0" applyFont="1" applyFill="1" applyBorder="1" applyAlignment="1" applyProtection="1">
      <alignment horizontal="left" vertical="center" wrapText="1"/>
      <protection/>
    </xf>
    <xf numFmtId="0" fontId="19" fillId="0" borderId="0" xfId="0" applyFont="1" applyFill="1" applyBorder="1" applyAlignment="1" applyProtection="1">
      <alignment horizontal="left" vertical="top" wrapText="1"/>
      <protection/>
    </xf>
    <xf numFmtId="0" fontId="10" fillId="0" borderId="0" xfId="0" applyFont="1" applyFill="1" applyBorder="1" applyAlignment="1" applyProtection="1">
      <alignment horizontal="left" vertical="top" wrapText="1"/>
      <protection/>
    </xf>
    <xf numFmtId="169" fontId="122" fillId="0" borderId="69" xfId="15" applyNumberFormat="1" applyFont="1" applyFill="1" applyBorder="1" applyAlignment="1" applyProtection="1">
      <alignment horizontal="right" wrapText="1"/>
      <protection/>
    </xf>
    <xf numFmtId="169" fontId="122" fillId="0" borderId="66" xfId="15" applyNumberFormat="1" applyFont="1" applyFill="1" applyBorder="1" applyAlignment="1" applyProtection="1">
      <alignment horizontal="right" wrapText="1"/>
      <protection/>
    </xf>
    <xf numFmtId="169" fontId="122" fillId="0" borderId="60" xfId="15" applyNumberFormat="1" applyFont="1" applyFill="1" applyBorder="1" applyAlignment="1" applyProtection="1">
      <alignment horizontal="right" wrapText="1"/>
      <protection/>
    </xf>
    <xf numFmtId="0" fontId="12" fillId="35" borderId="65" xfId="0" applyFont="1" applyFill="1" applyBorder="1" applyAlignment="1" applyProtection="1">
      <alignment horizontal="left" vertical="top" wrapText="1"/>
      <protection/>
    </xf>
    <xf numFmtId="0" fontId="12" fillId="35" borderId="62" xfId="0" applyFont="1" applyFill="1" applyBorder="1" applyAlignment="1" applyProtection="1">
      <alignment horizontal="left" vertical="top" wrapText="1"/>
      <protection/>
    </xf>
    <xf numFmtId="0" fontId="146" fillId="41" borderId="51" xfId="0" applyFont="1" applyFill="1" applyBorder="1" applyAlignment="1">
      <alignment horizontal="left" vertical="top"/>
    </xf>
    <xf numFmtId="168" fontId="121" fillId="0" borderId="69" xfId="0" applyNumberFormat="1" applyFont="1" applyFill="1" applyBorder="1" applyAlignment="1" applyProtection="1">
      <alignment horizontal="left" vertical="top"/>
      <protection/>
    </xf>
    <xf numFmtId="168" fontId="121" fillId="0" borderId="66" xfId="0" applyNumberFormat="1" applyFont="1" applyFill="1" applyBorder="1" applyAlignment="1" applyProtection="1">
      <alignment horizontal="left" vertical="top"/>
      <protection/>
    </xf>
    <xf numFmtId="168" fontId="121" fillId="0" borderId="60" xfId="0" applyNumberFormat="1" applyFont="1" applyFill="1" applyBorder="1" applyAlignment="1" applyProtection="1">
      <alignment horizontal="left" vertical="top"/>
      <protection/>
    </xf>
    <xf numFmtId="169" fontId="122" fillId="0" borderId="134" xfId="15" applyNumberFormat="1" applyFont="1" applyFill="1" applyBorder="1" applyAlignment="1" applyProtection="1">
      <alignment horizontal="center" vertical="top" wrapText="1"/>
      <protection/>
    </xf>
    <xf numFmtId="169" fontId="122" fillId="0" borderId="66" xfId="15" applyNumberFormat="1" applyFont="1" applyFill="1" applyBorder="1" applyAlignment="1" applyProtection="1">
      <alignment horizontal="center" vertical="top" wrapText="1"/>
      <protection/>
    </xf>
    <xf numFmtId="169" fontId="122" fillId="0" borderId="60" xfId="15" applyNumberFormat="1" applyFont="1" applyFill="1" applyBorder="1" applyAlignment="1" applyProtection="1">
      <alignment horizontal="center" vertical="top" wrapText="1"/>
      <protection/>
    </xf>
    <xf numFmtId="0" fontId="8" fillId="35" borderId="55" xfId="0" applyFont="1" applyFill="1" applyBorder="1" applyAlignment="1" applyProtection="1">
      <alignment horizontal="left" vertical="top" wrapText="1"/>
      <protection/>
    </xf>
    <xf numFmtId="0" fontId="8" fillId="35" borderId="56" xfId="0" applyFont="1" applyFill="1" applyBorder="1" applyAlignment="1" applyProtection="1">
      <alignment horizontal="left" vertical="top" wrapText="1"/>
      <protection/>
    </xf>
    <xf numFmtId="0" fontId="8" fillId="0" borderId="55" xfId="0" applyFont="1" applyFill="1" applyBorder="1" applyAlignment="1" applyProtection="1">
      <alignment horizontal="left" vertical="top" wrapText="1"/>
      <protection/>
    </xf>
    <xf numFmtId="0" fontId="8" fillId="0" borderId="56" xfId="0" applyFont="1" applyFill="1" applyBorder="1" applyAlignment="1" applyProtection="1">
      <alignment horizontal="left" vertical="top" wrapText="1"/>
      <protection/>
    </xf>
    <xf numFmtId="0" fontId="19" fillId="0" borderId="65" xfId="0" applyFont="1" applyFill="1" applyBorder="1" applyAlignment="1" applyProtection="1">
      <alignment horizontal="left" vertical="top" wrapText="1"/>
      <protection/>
    </xf>
    <xf numFmtId="0" fontId="19" fillId="0" borderId="62" xfId="0" applyFont="1" applyFill="1" applyBorder="1" applyAlignment="1" applyProtection="1">
      <alignment horizontal="left" vertical="top" wrapText="1"/>
      <protection/>
    </xf>
    <xf numFmtId="0" fontId="12" fillId="35" borderId="55" xfId="0" applyFont="1" applyFill="1" applyBorder="1" applyAlignment="1" applyProtection="1">
      <alignment horizontal="left" vertical="top"/>
      <protection/>
    </xf>
    <xf numFmtId="0" fontId="12" fillId="35" borderId="56" xfId="0" applyFont="1" applyFill="1" applyBorder="1" applyAlignment="1" applyProtection="1">
      <alignment horizontal="left" vertical="top"/>
      <protection/>
    </xf>
    <xf numFmtId="0" fontId="11" fillId="35" borderId="55" xfId="0" applyFont="1" applyFill="1" applyBorder="1" applyAlignment="1" applyProtection="1">
      <alignment horizontal="left" vertical="top" wrapText="1"/>
      <protection/>
    </xf>
    <xf numFmtId="0" fontId="11" fillId="35" borderId="56" xfId="0" applyFont="1" applyFill="1" applyBorder="1" applyAlignment="1" applyProtection="1">
      <alignment horizontal="left" vertical="top" wrapText="1"/>
      <protection/>
    </xf>
    <xf numFmtId="0" fontId="11" fillId="35" borderId="56" xfId="0" applyFont="1" applyFill="1" applyBorder="1" applyAlignment="1" applyProtection="1">
      <alignment horizontal="left" vertical="top"/>
      <protection/>
    </xf>
    <xf numFmtId="0" fontId="120" fillId="40" borderId="55" xfId="0" applyFont="1" applyFill="1" applyBorder="1" applyAlignment="1" applyProtection="1">
      <alignment horizontal="left" vertical="center" wrapText="1"/>
      <protection/>
    </xf>
    <xf numFmtId="0" fontId="120" fillId="40" borderId="51" xfId="0" applyFont="1" applyFill="1" applyBorder="1" applyAlignment="1" applyProtection="1">
      <alignment horizontal="left" vertical="center"/>
      <protection/>
    </xf>
    <xf numFmtId="0" fontId="120" fillId="40" borderId="56" xfId="0" applyFont="1" applyFill="1" applyBorder="1" applyAlignment="1" applyProtection="1">
      <alignment horizontal="left" vertical="center"/>
      <protection/>
    </xf>
    <xf numFmtId="168" fontId="125" fillId="35" borderId="78" xfId="21" applyNumberFormat="1" applyFont="1" applyFill="1" applyBorder="1" applyAlignment="1" applyProtection="1">
      <alignment horizontal="left" vertical="top" wrapText="1"/>
      <protection/>
    </xf>
    <xf numFmtId="168" fontId="125" fillId="35" borderId="78" xfId="21" applyNumberFormat="1" applyFont="1" applyFill="1" applyBorder="1" applyAlignment="1" applyProtection="1">
      <alignment horizontal="left" vertical="top"/>
      <protection/>
    </xf>
    <xf numFmtId="0" fontId="121" fillId="35" borderId="55" xfId="0" applyFont="1" applyFill="1" applyBorder="1" applyAlignment="1" applyProtection="1">
      <alignment horizontal="left" vertical="center" wrapText="1"/>
      <protection/>
    </xf>
    <xf numFmtId="0" fontId="121" fillId="35" borderId="56" xfId="0" applyFont="1" applyFill="1" applyBorder="1" applyAlignment="1" applyProtection="1">
      <alignment horizontal="left" vertical="center" wrapText="1"/>
      <protection/>
    </xf>
    <xf numFmtId="0" fontId="146" fillId="41" borderId="125" xfId="0" applyFont="1" applyFill="1" applyBorder="1" applyAlignment="1">
      <alignment horizontal="left" vertical="top"/>
    </xf>
    <xf numFmtId="0" fontId="11" fillId="35" borderId="52" xfId="0" applyFont="1" applyFill="1" applyBorder="1" applyAlignment="1" applyProtection="1">
      <alignment horizontal="left" vertical="top" wrapText="1"/>
      <protection/>
    </xf>
    <xf numFmtId="0" fontId="11" fillId="35" borderId="64" xfId="0" applyFont="1" applyFill="1" applyBorder="1" applyAlignment="1" applyProtection="1">
      <alignment horizontal="left" vertical="top" wrapText="1"/>
      <protection/>
    </xf>
    <xf numFmtId="0" fontId="8" fillId="0" borderId="55" xfId="41" applyFont="1" applyFill="1" applyBorder="1" applyAlignment="1" applyProtection="1">
      <alignment horizontal="left" vertical="top" wrapText="1"/>
      <protection/>
    </xf>
    <xf numFmtId="0" fontId="8" fillId="0" borderId="56" xfId="41" applyFont="1" applyFill="1" applyBorder="1" applyAlignment="1" applyProtection="1">
      <alignment horizontal="left" vertical="top" wrapText="1"/>
      <protection/>
    </xf>
    <xf numFmtId="0" fontId="20" fillId="35" borderId="0" xfId="0" applyFont="1" applyFill="1" applyBorder="1" applyAlignment="1" applyProtection="1">
      <alignment horizontal="center" vertical="top"/>
      <protection/>
    </xf>
    <xf numFmtId="0" fontId="110" fillId="0" borderId="0" xfId="0" applyFont="1" applyFill="1" applyBorder="1" applyAlignment="1" applyProtection="1">
      <alignment horizontal="left" vertical="top" wrapText="1"/>
      <protection/>
    </xf>
    <xf numFmtId="0" fontId="110" fillId="0" borderId="0" xfId="0" applyFont="1" applyFill="1" applyBorder="1" applyAlignment="1" applyProtection="1">
      <alignment horizontal="left" vertical="top"/>
      <protection/>
    </xf>
    <xf numFmtId="0" fontId="0" fillId="0" borderId="0" xfId="0" applyFont="1" applyAlignment="1">
      <alignment/>
    </xf>
    <xf numFmtId="0" fontId="120" fillId="20" borderId="50" xfId="33" applyFont="1" applyBorder="1" applyAlignment="1" applyProtection="1">
      <alignment horizontal="center" vertical="center"/>
      <protection/>
    </xf>
    <xf numFmtId="0" fontId="11" fillId="35" borderId="65" xfId="0" applyFont="1" applyFill="1" applyBorder="1" applyAlignment="1" applyProtection="1">
      <alignment horizontal="left" vertical="top" wrapText="1"/>
      <protection/>
    </xf>
    <xf numFmtId="0" fontId="11" fillId="35" borderId="62" xfId="0" applyFont="1" applyFill="1" applyBorder="1" applyAlignment="1" applyProtection="1">
      <alignment horizontal="left" vertical="top" wrapText="1"/>
      <protection/>
    </xf>
    <xf numFmtId="0" fontId="121" fillId="35" borderId="55" xfId="0" applyFont="1" applyFill="1" applyBorder="1" applyAlignment="1" applyProtection="1">
      <alignment horizontal="left" vertical="top" wrapText="1"/>
      <protection/>
    </xf>
    <xf numFmtId="0" fontId="121" fillId="35" borderId="56" xfId="0" applyFont="1" applyFill="1" applyBorder="1" applyAlignment="1" applyProtection="1">
      <alignment horizontal="left" vertical="top" wrapText="1"/>
      <protection/>
    </xf>
    <xf numFmtId="168" fontId="126" fillId="0" borderId="0" xfId="0" applyNumberFormat="1" applyFont="1" applyFill="1" applyBorder="1" applyAlignment="1" applyProtection="1">
      <alignment horizontal="left" vertical="top"/>
      <protection/>
    </xf>
    <xf numFmtId="0" fontId="130" fillId="35" borderId="55" xfId="0" applyFont="1" applyFill="1" applyBorder="1" applyAlignment="1" applyProtection="1">
      <alignment horizontal="left" vertical="top" wrapText="1"/>
      <protection/>
    </xf>
    <xf numFmtId="0" fontId="19" fillId="35" borderId="56" xfId="0" applyFont="1" applyFill="1" applyBorder="1" applyAlignment="1" applyProtection="1">
      <alignment horizontal="left" vertical="top" wrapText="1"/>
      <protection/>
    </xf>
    <xf numFmtId="0" fontId="110" fillId="2" borderId="0" xfId="0" applyFont="1" applyFill="1" applyBorder="1" applyAlignment="1" applyProtection="1">
      <alignment horizontal="left" vertical="top"/>
      <protection locked="0"/>
    </xf>
    <xf numFmtId="0" fontId="110" fillId="2" borderId="73" xfId="0" applyFont="1" applyFill="1" applyBorder="1" applyAlignment="1" applyProtection="1">
      <alignment horizontal="left" vertical="top"/>
      <protection locked="0"/>
    </xf>
    <xf numFmtId="0" fontId="11" fillId="35" borderId="55" xfId="0" applyFont="1" applyFill="1" applyBorder="1" applyAlignment="1" applyProtection="1">
      <alignment horizontal="left" vertical="center"/>
      <protection/>
    </xf>
    <xf numFmtId="0" fontId="11" fillId="35" borderId="56" xfId="0" applyFont="1" applyFill="1" applyBorder="1" applyAlignment="1" applyProtection="1">
      <alignment horizontal="left" vertical="center"/>
      <protection/>
    </xf>
    <xf numFmtId="0" fontId="17" fillId="35" borderId="65" xfId="0" applyFont="1" applyFill="1" applyBorder="1" applyAlignment="1" applyProtection="1">
      <alignment horizontal="left" vertical="top" wrapText="1"/>
      <protection/>
    </xf>
    <xf numFmtId="0" fontId="17" fillId="35" borderId="62" xfId="0" applyFont="1" applyFill="1" applyBorder="1" applyAlignment="1" applyProtection="1">
      <alignment horizontal="left" vertical="top" wrapText="1"/>
      <protection/>
    </xf>
    <xf numFmtId="0" fontId="11" fillId="35" borderId="78" xfId="0" applyFont="1" applyFill="1" applyBorder="1" applyAlignment="1" applyProtection="1">
      <alignment horizontal="left" vertical="top" wrapText="1"/>
      <protection/>
    </xf>
    <xf numFmtId="0" fontId="11" fillId="35" borderId="124" xfId="0" applyFont="1" applyFill="1" applyBorder="1" applyAlignment="1" applyProtection="1">
      <alignment horizontal="left" vertical="top" wrapText="1"/>
      <protection/>
    </xf>
    <xf numFmtId="0" fontId="11" fillId="35" borderId="65" xfId="0" applyFont="1" applyFill="1" applyBorder="1" applyAlignment="1" applyProtection="1">
      <alignment horizontal="left" vertical="top"/>
      <protection/>
    </xf>
    <xf numFmtId="0" fontId="11" fillId="35" borderId="62" xfId="0" applyFont="1" applyFill="1" applyBorder="1" applyAlignment="1" applyProtection="1">
      <alignment horizontal="left" vertical="top"/>
      <protection/>
    </xf>
    <xf numFmtId="0" fontId="8" fillId="0" borderId="78" xfId="0" applyNumberFormat="1" applyFont="1" applyFill="1" applyBorder="1" applyAlignment="1" applyProtection="1">
      <alignment horizontal="left" vertical="top" wrapText="1"/>
      <protection/>
    </xf>
    <xf numFmtId="0" fontId="8" fillId="0" borderId="62" xfId="0" applyNumberFormat="1" applyFont="1" applyFill="1" applyBorder="1" applyAlignment="1" applyProtection="1">
      <alignment horizontal="left" vertical="top" wrapText="1"/>
      <protection/>
    </xf>
    <xf numFmtId="0" fontId="128" fillId="20" borderId="55" xfId="33" applyFont="1" applyBorder="1" applyAlignment="1" applyProtection="1">
      <alignment horizontal="center" vertical="center"/>
      <protection/>
    </xf>
    <xf numFmtId="0" fontId="128" fillId="20" borderId="56" xfId="33" applyFont="1" applyBorder="1" applyAlignment="1" applyProtection="1">
      <alignment horizontal="center" vertical="center"/>
      <protection/>
    </xf>
    <xf numFmtId="0" fontId="110" fillId="35" borderId="55" xfId="0" applyFont="1" applyFill="1" applyBorder="1" applyAlignment="1" applyProtection="1">
      <alignment horizontal="left" vertical="top" wrapText="1"/>
      <protection/>
    </xf>
    <xf numFmtId="0" fontId="110" fillId="35" borderId="56" xfId="0" applyFont="1" applyFill="1" applyBorder="1" applyAlignment="1" applyProtection="1">
      <alignment horizontal="left" vertical="top" wrapText="1"/>
      <protection/>
    </xf>
    <xf numFmtId="0" fontId="13" fillId="35" borderId="65" xfId="0" applyFont="1" applyFill="1" applyBorder="1" applyAlignment="1" applyProtection="1">
      <alignment horizontal="left" vertical="top" wrapText="1"/>
      <protection/>
    </xf>
    <xf numFmtId="0" fontId="13" fillId="35" borderId="62" xfId="0" applyFont="1" applyFill="1" applyBorder="1" applyAlignment="1" applyProtection="1">
      <alignment horizontal="left" vertical="top" wrapText="1"/>
      <protection/>
    </xf>
    <xf numFmtId="0" fontId="11" fillId="35" borderId="65" xfId="0" applyNumberFormat="1" applyFont="1" applyFill="1" applyBorder="1" applyAlignment="1" applyProtection="1">
      <alignment horizontal="left" vertical="top" wrapText="1"/>
      <protection/>
    </xf>
    <xf numFmtId="0" fontId="11" fillId="35" borderId="62" xfId="0" applyNumberFormat="1" applyFont="1" applyFill="1" applyBorder="1" applyAlignment="1" applyProtection="1">
      <alignment horizontal="left" vertical="top" wrapText="1"/>
      <protection/>
    </xf>
    <xf numFmtId="168" fontId="121" fillId="35" borderId="69" xfId="0" applyNumberFormat="1" applyFont="1" applyFill="1" applyBorder="1" applyAlignment="1" applyProtection="1">
      <alignment horizontal="left" vertical="top"/>
      <protection/>
    </xf>
    <xf numFmtId="168" fontId="121" fillId="35" borderId="66" xfId="0" applyNumberFormat="1" applyFont="1" applyFill="1" applyBorder="1" applyAlignment="1" applyProtection="1">
      <alignment horizontal="left" vertical="top"/>
      <protection/>
    </xf>
    <xf numFmtId="168" fontId="121" fillId="35" borderId="60" xfId="0" applyNumberFormat="1" applyFont="1" applyFill="1" applyBorder="1" applyAlignment="1" applyProtection="1">
      <alignment horizontal="left" vertical="top"/>
      <protection/>
    </xf>
    <xf numFmtId="0" fontId="146" fillId="41" borderId="135" xfId="0" applyFont="1" applyFill="1" applyBorder="1" applyAlignment="1">
      <alignment horizontal="left" vertical="top"/>
    </xf>
    <xf numFmtId="0" fontId="146" fillId="41" borderId="0" xfId="0" applyFont="1" applyFill="1" applyBorder="1" applyAlignment="1">
      <alignment horizontal="left" vertical="top"/>
    </xf>
    <xf numFmtId="171" fontId="125" fillId="0" borderId="69" xfId="15" applyNumberFormat="1" applyFont="1" applyFill="1" applyBorder="1" applyAlignment="1" applyProtection="1">
      <alignment horizontal="center" wrapText="1"/>
      <protection locked="0"/>
    </xf>
    <xf numFmtId="171" fontId="125" fillId="0" borderId="66" xfId="15" applyNumberFormat="1" applyFont="1" applyFill="1" applyBorder="1" applyAlignment="1" applyProtection="1">
      <alignment horizontal="center" wrapText="1"/>
      <protection locked="0"/>
    </xf>
    <xf numFmtId="171" fontId="125" fillId="0" borderId="60" xfId="15" applyNumberFormat="1" applyFont="1" applyFill="1" applyBorder="1" applyAlignment="1" applyProtection="1">
      <alignment horizontal="center" wrapText="1"/>
      <protection locked="0"/>
    </xf>
    <xf numFmtId="171" fontId="122" fillId="0" borderId="69" xfId="15" applyNumberFormat="1" applyFont="1" applyFill="1" applyBorder="1" applyAlignment="1" applyProtection="1">
      <alignment horizontal="center" wrapText="1"/>
      <protection/>
    </xf>
    <xf numFmtId="171" fontId="122" fillId="0" borderId="66" xfId="15" applyNumberFormat="1" applyFont="1" applyFill="1" applyBorder="1" applyAlignment="1" applyProtection="1">
      <alignment horizontal="center" wrapText="1"/>
      <protection/>
    </xf>
    <xf numFmtId="171" fontId="122" fillId="0" borderId="60" xfId="15" applyNumberFormat="1" applyFont="1" applyFill="1" applyBorder="1" applyAlignment="1" applyProtection="1">
      <alignment horizontal="center" wrapText="1"/>
      <protection/>
    </xf>
    <xf numFmtId="173" fontId="125" fillId="0" borderId="69" xfId="15" applyNumberFormat="1" applyFont="1" applyFill="1" applyBorder="1" applyAlignment="1" applyProtection="1">
      <alignment horizontal="center"/>
      <protection locked="0"/>
    </xf>
    <xf numFmtId="173" fontId="125" fillId="0" borderId="66" xfId="15" applyNumberFormat="1" applyFont="1" applyFill="1" applyBorder="1" applyAlignment="1" applyProtection="1">
      <alignment horizontal="center"/>
      <protection locked="0"/>
    </xf>
    <xf numFmtId="173" fontId="125" fillId="0" borderId="60" xfId="15" applyNumberFormat="1" applyFont="1" applyFill="1" applyBorder="1" applyAlignment="1" applyProtection="1">
      <alignment horizontal="center"/>
      <protection locked="0"/>
    </xf>
    <xf numFmtId="173" fontId="12" fillId="0" borderId="69" xfId="0" applyNumberFormat="1" applyFont="1" applyFill="1" applyBorder="1" applyAlignment="1" applyProtection="1">
      <alignment horizontal="center"/>
      <protection/>
    </xf>
    <xf numFmtId="173" fontId="12" fillId="0" borderId="66" xfId="0" applyNumberFormat="1" applyFont="1" applyFill="1" applyBorder="1" applyAlignment="1" applyProtection="1">
      <alignment horizontal="center"/>
      <protection/>
    </xf>
    <xf numFmtId="173" fontId="12" fillId="0" borderId="60" xfId="0" applyNumberFormat="1" applyFont="1" applyFill="1" applyBorder="1" applyAlignment="1" applyProtection="1">
      <alignment horizontal="center"/>
      <protection/>
    </xf>
    <xf numFmtId="169" fontId="12" fillId="0" borderId="69" xfId="0" applyNumberFormat="1" applyFont="1" applyFill="1" applyBorder="1" applyAlignment="1" applyProtection="1">
      <alignment horizontal="center"/>
      <protection/>
    </xf>
    <xf numFmtId="169" fontId="12" fillId="0" borderId="60" xfId="0" applyNumberFormat="1" applyFont="1" applyFill="1" applyBorder="1" applyAlignment="1" applyProtection="1">
      <alignment horizontal="center"/>
      <protection/>
    </xf>
    <xf numFmtId="171" fontId="125" fillId="35" borderId="69" xfId="15" applyNumberFormat="1" applyFont="1" applyFill="1" applyBorder="1" applyAlignment="1" applyProtection="1">
      <alignment horizontal="center" vertical="center" wrapText="1"/>
      <protection/>
    </xf>
    <xf numFmtId="171" fontId="125" fillId="35" borderId="66" xfId="15" applyNumberFormat="1" applyFont="1" applyFill="1" applyBorder="1" applyAlignment="1" applyProtection="1">
      <alignment horizontal="center" vertical="center" wrapText="1"/>
      <protection/>
    </xf>
    <xf numFmtId="171" fontId="125" fillId="35" borderId="60" xfId="15" applyNumberFormat="1" applyFont="1" applyFill="1" applyBorder="1" applyAlignment="1" applyProtection="1">
      <alignment horizontal="center" vertical="center" wrapText="1"/>
      <protection/>
    </xf>
    <xf numFmtId="0" fontId="126" fillId="0" borderId="55" xfId="0" applyFont="1" applyFill="1" applyBorder="1" applyAlignment="1">
      <alignment horizontal="left" vertical="top" wrapText="1"/>
    </xf>
    <xf numFmtId="0" fontId="126" fillId="0" borderId="56" xfId="0" applyFont="1" applyFill="1" applyBorder="1" applyAlignment="1">
      <alignment horizontal="left" vertical="top" wrapText="1"/>
    </xf>
    <xf numFmtId="168" fontId="121" fillId="0" borderId="0" xfId="0" applyNumberFormat="1" applyFont="1" applyFill="1" applyBorder="1" applyAlignment="1" applyProtection="1">
      <alignment horizontal="center" vertical="top"/>
      <protection/>
    </xf>
    <xf numFmtId="168" fontId="121" fillId="0" borderId="135" xfId="0" applyNumberFormat="1" applyFont="1" applyFill="1" applyBorder="1" applyAlignment="1" applyProtection="1">
      <alignment horizontal="center" vertical="top"/>
      <protection/>
    </xf>
    <xf numFmtId="0" fontId="126" fillId="0" borderId="54" xfId="0" applyFont="1" applyFill="1" applyBorder="1" applyAlignment="1">
      <alignment horizontal="left" vertical="top" wrapText="1"/>
    </xf>
    <xf numFmtId="0" fontId="126" fillId="0" borderId="54" xfId="0" applyFont="1" applyFill="1" applyBorder="1" applyAlignment="1">
      <alignment horizontal="left" vertical="top"/>
    </xf>
    <xf numFmtId="0" fontId="19" fillId="0" borderId="55" xfId="0" applyFont="1" applyFill="1" applyBorder="1" applyAlignment="1">
      <alignment horizontal="left" vertical="top" wrapText="1"/>
    </xf>
    <xf numFmtId="0" fontId="110" fillId="0" borderId="55" xfId="0" applyFont="1" applyFill="1" applyBorder="1" applyAlignment="1">
      <alignment horizontal="left" vertical="top" wrapText="1"/>
    </xf>
    <xf numFmtId="0" fontId="110" fillId="0" borderId="56" xfId="0" applyFont="1" applyFill="1" applyBorder="1" applyAlignment="1">
      <alignment horizontal="left" vertical="top" wrapText="1"/>
    </xf>
    <xf numFmtId="0" fontId="110" fillId="0" borderId="56" xfId="0" applyFont="1" applyFill="1" applyBorder="1" applyAlignment="1">
      <alignment horizontal="left" vertical="top"/>
    </xf>
    <xf numFmtId="0" fontId="9" fillId="36" borderId="0" xfId="0" applyFont="1" applyFill="1" applyBorder="1" applyAlignment="1">
      <alignment horizontal="left" vertical="center"/>
    </xf>
    <xf numFmtId="0" fontId="11" fillId="0" borderId="55" xfId="0" applyFont="1" applyFill="1" applyBorder="1" applyAlignment="1">
      <alignment horizontal="left" vertical="top" wrapText="1"/>
    </xf>
    <xf numFmtId="169" fontId="17" fillId="0" borderId="69" xfId="33" applyNumberFormat="1" applyFont="1" applyFill="1" applyBorder="1" applyAlignment="1" applyProtection="1">
      <alignment horizontal="center" vertical="center"/>
      <protection/>
    </xf>
    <xf numFmtId="169" fontId="17" fillId="0" borderId="66" xfId="33" applyNumberFormat="1" applyFont="1" applyFill="1" applyBorder="1" applyAlignment="1" applyProtection="1">
      <alignment horizontal="center" vertical="center"/>
      <protection/>
    </xf>
    <xf numFmtId="0" fontId="18" fillId="0" borderId="55" xfId="33" applyFont="1" applyFill="1" applyBorder="1" applyAlignment="1" applyProtection="1">
      <alignment horizontal="left" vertical="top" wrapText="1"/>
      <protection/>
    </xf>
    <xf numFmtId="0" fontId="18" fillId="0" borderId="56" xfId="33" applyFont="1" applyFill="1" applyBorder="1" applyAlignment="1" applyProtection="1">
      <alignment horizontal="left" vertical="top" wrapText="1"/>
      <protection/>
    </xf>
    <xf numFmtId="0" fontId="19" fillId="0" borderId="49" xfId="0" applyNumberFormat="1" applyFont="1" applyFill="1" applyBorder="1" applyAlignment="1" applyProtection="1">
      <alignment horizontal="left" vertical="top" wrapText="1"/>
      <protection/>
    </xf>
    <xf numFmtId="0" fontId="19" fillId="0" borderId="74" xfId="0" applyNumberFormat="1" applyFont="1" applyFill="1" applyBorder="1" applyAlignment="1" applyProtection="1">
      <alignment horizontal="left" vertical="top" wrapText="1"/>
      <protection/>
    </xf>
    <xf numFmtId="171" fontId="125" fillId="35" borderId="69" xfId="15" applyNumberFormat="1" applyFont="1" applyFill="1" applyBorder="1" applyAlignment="1" applyProtection="1">
      <alignment horizontal="center" wrapText="1"/>
      <protection/>
    </xf>
    <xf numFmtId="171" fontId="125" fillId="35" borderId="66" xfId="15" applyNumberFormat="1" applyFont="1" applyFill="1" applyBorder="1" applyAlignment="1" applyProtection="1">
      <alignment horizontal="center" wrapText="1"/>
      <protection/>
    </xf>
    <xf numFmtId="9" fontId="12" fillId="0" borderId="69" xfId="0" applyNumberFormat="1" applyFont="1" applyFill="1" applyBorder="1" applyAlignment="1" applyProtection="1">
      <alignment horizontal="center"/>
      <protection locked="0"/>
    </xf>
    <xf numFmtId="9" fontId="12" fillId="0" borderId="66" xfId="0" applyNumberFormat="1" applyFont="1" applyFill="1" applyBorder="1" applyAlignment="1" applyProtection="1">
      <alignment horizontal="center"/>
      <protection locked="0"/>
    </xf>
    <xf numFmtId="9" fontId="12" fillId="0" borderId="60" xfId="0" applyNumberFormat="1" applyFont="1" applyFill="1" applyBorder="1" applyAlignment="1" applyProtection="1">
      <alignment horizontal="center"/>
      <protection locked="0"/>
    </xf>
    <xf numFmtId="0" fontId="18" fillId="0" borderId="65" xfId="33" applyFont="1" applyFill="1" applyBorder="1" applyAlignment="1" applyProtection="1">
      <alignment horizontal="left" vertical="top" wrapText="1"/>
      <protection/>
    </xf>
    <xf numFmtId="0" fontId="18" fillId="0" borderId="62" xfId="33" applyFont="1" applyFill="1" applyBorder="1" applyAlignment="1" applyProtection="1">
      <alignment horizontal="left" vertical="top" wrapText="1"/>
      <protection/>
    </xf>
    <xf numFmtId="0" fontId="18" fillId="0" borderId="52" xfId="33" applyFont="1" applyFill="1" applyBorder="1" applyAlignment="1" applyProtection="1">
      <alignment horizontal="left" vertical="top"/>
      <protection/>
    </xf>
    <xf numFmtId="0" fontId="18" fillId="0" borderId="64" xfId="33" applyFont="1" applyFill="1" applyBorder="1" applyAlignment="1" applyProtection="1">
      <alignment horizontal="left" vertical="top"/>
      <protection/>
    </xf>
    <xf numFmtId="0" fontId="120" fillId="20" borderId="0" xfId="33" applyFont="1" applyBorder="1" applyAlignment="1" applyProtection="1">
      <alignment horizontal="center" vertical="center"/>
      <protection/>
    </xf>
    <xf numFmtId="0" fontId="120" fillId="20" borderId="74" xfId="33" applyFont="1" applyBorder="1" applyAlignment="1" applyProtection="1">
      <alignment horizontal="center" vertical="center"/>
      <protection/>
    </xf>
    <xf numFmtId="0" fontId="19" fillId="35" borderId="65" xfId="0" applyFont="1" applyFill="1" applyBorder="1" applyAlignment="1" applyProtection="1">
      <alignment horizontal="left" vertical="top" wrapText="1"/>
      <protection/>
    </xf>
    <xf numFmtId="0" fontId="19" fillId="35" borderId="62" xfId="0" applyFont="1" applyFill="1" applyBorder="1" applyAlignment="1" applyProtection="1">
      <alignment horizontal="left" vertical="top" wrapText="1"/>
      <protection/>
    </xf>
    <xf numFmtId="0" fontId="19" fillId="35" borderId="78" xfId="0" applyFont="1" applyFill="1" applyBorder="1" applyAlignment="1" applyProtection="1">
      <alignment horizontal="left" vertical="top" wrapText="1"/>
      <protection/>
    </xf>
    <xf numFmtId="0" fontId="110" fillId="0" borderId="55" xfId="0" applyFont="1" applyFill="1" applyBorder="1" applyAlignment="1">
      <alignment horizontal="left" vertical="top"/>
    </xf>
    <xf numFmtId="168" fontId="110" fillId="0" borderId="0" xfId="0" applyNumberFormat="1" applyFont="1" applyFill="1" applyBorder="1" applyAlignment="1" applyProtection="1">
      <alignment horizontal="left" vertical="top"/>
      <protection/>
    </xf>
    <xf numFmtId="0" fontId="126" fillId="0" borderId="0" xfId="0" applyFont="1" applyFill="1" applyBorder="1" applyAlignment="1">
      <alignment horizontal="left" vertical="top" wrapText="1"/>
    </xf>
    <xf numFmtId="0" fontId="110" fillId="0" borderId="52" xfId="0" applyFont="1" applyFill="1" applyBorder="1" applyAlignment="1">
      <alignment horizontal="left" vertical="top" wrapText="1"/>
    </xf>
    <xf numFmtId="0" fontId="110" fillId="0" borderId="64" xfId="0" applyFont="1" applyFill="1" applyBorder="1" applyAlignment="1">
      <alignment horizontal="left" vertical="top"/>
    </xf>
    <xf numFmtId="0" fontId="18" fillId="0" borderId="52" xfId="33" applyFont="1" applyFill="1" applyBorder="1" applyAlignment="1" applyProtection="1">
      <alignment horizontal="left" vertical="top" wrapText="1"/>
      <protection/>
    </xf>
    <xf numFmtId="0" fontId="18" fillId="0" borderId="64" xfId="33" applyFont="1" applyFill="1" applyBorder="1" applyAlignment="1" applyProtection="1">
      <alignment horizontal="left" vertical="top" wrapText="1"/>
      <protection/>
    </xf>
    <xf numFmtId="0" fontId="152" fillId="36" borderId="78" xfId="0" applyFont="1" applyFill="1" applyBorder="1" applyAlignment="1">
      <alignment horizontal="left" vertical="top"/>
    </xf>
    <xf numFmtId="0" fontId="11" fillId="0" borderId="62" xfId="0" applyFont="1" applyFill="1" applyBorder="1" applyAlignment="1" applyProtection="1">
      <alignment horizontal="left" vertical="top" wrapText="1"/>
      <protection/>
    </xf>
    <xf numFmtId="0" fontId="130" fillId="0" borderId="65" xfId="0" applyFont="1" applyFill="1" applyBorder="1" applyAlignment="1" applyProtection="1">
      <alignment horizontal="left" vertical="top" wrapText="1"/>
      <protection/>
    </xf>
    <xf numFmtId="168" fontId="130" fillId="0" borderId="69" xfId="0" applyNumberFormat="1" applyFont="1" applyFill="1" applyBorder="1" applyAlignment="1" applyProtection="1">
      <alignment horizontal="left" vertical="top"/>
      <protection/>
    </xf>
    <xf numFmtId="168" fontId="130" fillId="0" borderId="66" xfId="0" applyNumberFormat="1" applyFont="1" applyFill="1" applyBorder="1" applyAlignment="1" applyProtection="1">
      <alignment horizontal="left" vertical="top"/>
      <protection/>
    </xf>
    <xf numFmtId="168" fontId="130" fillId="0" borderId="60" xfId="0" applyNumberFormat="1" applyFont="1" applyFill="1" applyBorder="1" applyAlignment="1" applyProtection="1">
      <alignment horizontal="left" vertical="top"/>
      <protection/>
    </xf>
    <xf numFmtId="170" fontId="12" fillId="0" borderId="66" xfId="33" applyNumberFormat="1" applyFont="1" applyFill="1" applyBorder="1" applyAlignment="1" applyProtection="1">
      <alignment horizontal="center"/>
      <protection/>
    </xf>
    <xf numFmtId="170" fontId="12" fillId="0" borderId="60" xfId="33" applyNumberFormat="1" applyFont="1" applyFill="1" applyBorder="1" applyAlignment="1" applyProtection="1">
      <alignment horizontal="center"/>
      <protection/>
    </xf>
    <xf numFmtId="169" fontId="12" fillId="0" borderId="66" xfId="0" applyNumberFormat="1" applyFont="1" applyFill="1" applyBorder="1" applyAlignment="1" applyProtection="1">
      <alignment horizontal="center"/>
      <protection/>
    </xf>
    <xf numFmtId="0" fontId="12" fillId="0" borderId="62" xfId="33" applyFont="1" applyFill="1" applyBorder="1" applyAlignment="1" applyProtection="1">
      <alignment horizontal="center"/>
      <protection/>
    </xf>
    <xf numFmtId="0" fontId="12" fillId="0" borderId="74" xfId="33" applyFont="1" applyFill="1" applyBorder="1" applyAlignment="1" applyProtection="1">
      <alignment horizontal="center"/>
      <protection/>
    </xf>
    <xf numFmtId="0" fontId="12" fillId="0" borderId="64" xfId="33" applyFont="1" applyFill="1" applyBorder="1" applyAlignment="1" applyProtection="1">
      <alignment horizontal="center"/>
      <protection/>
    </xf>
    <xf numFmtId="170" fontId="12" fillId="0" borderId="69" xfId="33" applyNumberFormat="1" applyFont="1" applyFill="1" applyBorder="1" applyAlignment="1" applyProtection="1">
      <alignment horizontal="center" vertical="center"/>
      <protection locked="0"/>
    </xf>
    <xf numFmtId="170" fontId="12" fillId="0" borderId="66" xfId="33" applyNumberFormat="1" applyFont="1" applyFill="1" applyBorder="1" applyAlignment="1" applyProtection="1">
      <alignment horizontal="center" vertical="center"/>
      <protection locked="0"/>
    </xf>
    <xf numFmtId="170" fontId="12" fillId="0" borderId="60" xfId="33" applyNumberFormat="1" applyFont="1" applyFill="1" applyBorder="1" applyAlignment="1" applyProtection="1">
      <alignment horizontal="center" vertical="center"/>
      <protection locked="0"/>
    </xf>
    <xf numFmtId="0" fontId="19" fillId="0" borderId="52" xfId="0" applyFont="1" applyFill="1" applyBorder="1" applyAlignment="1" applyProtection="1">
      <alignment horizontal="left" vertical="top" wrapText="1"/>
      <protection/>
    </xf>
    <xf numFmtId="0" fontId="19" fillId="0" borderId="50" xfId="0" applyFont="1" applyFill="1" applyBorder="1" applyAlignment="1" applyProtection="1">
      <alignment horizontal="left" vertical="top" wrapText="1"/>
      <protection/>
    </xf>
    <xf numFmtId="0" fontId="18" fillId="0" borderId="55" xfId="33" applyFont="1" applyFill="1" applyBorder="1" applyAlignment="1" applyProtection="1">
      <alignment horizontal="left" vertical="top"/>
      <protection/>
    </xf>
    <xf numFmtId="0" fontId="18" fillId="0" borderId="56" xfId="33" applyFont="1" applyFill="1" applyBorder="1" applyAlignment="1" applyProtection="1">
      <alignment horizontal="left" vertical="top"/>
      <protection/>
    </xf>
    <xf numFmtId="0" fontId="11" fillId="35" borderId="68" xfId="0" applyFont="1" applyFill="1" applyBorder="1" applyAlignment="1" applyProtection="1">
      <alignment horizontal="left" vertical="top" wrapText="1"/>
      <protection/>
    </xf>
    <xf numFmtId="0" fontId="11" fillId="35" borderId="55" xfId="0" applyFont="1" applyFill="1" applyBorder="1" applyAlignment="1" applyProtection="1">
      <alignment horizontal="left" vertical="top"/>
      <protection/>
    </xf>
    <xf numFmtId="0" fontId="130" fillId="35" borderId="56" xfId="0" applyFont="1" applyFill="1" applyBorder="1" applyAlignment="1" applyProtection="1">
      <alignment horizontal="left" vertical="top" wrapText="1"/>
      <protection/>
    </xf>
    <xf numFmtId="0" fontId="126" fillId="35" borderId="55" xfId="0" applyFont="1" applyFill="1" applyBorder="1" applyAlignment="1" applyProtection="1">
      <alignment horizontal="left" vertical="top" wrapText="1"/>
      <protection/>
    </xf>
    <xf numFmtId="0" fontId="126" fillId="35" borderId="56" xfId="0" applyFont="1" applyFill="1" applyBorder="1" applyAlignment="1" applyProtection="1">
      <alignment horizontal="left" vertical="top" wrapText="1"/>
      <protection/>
    </xf>
    <xf numFmtId="0" fontId="8" fillId="0" borderId="55" xfId="33" applyFont="1" applyFill="1" applyBorder="1" applyAlignment="1" applyProtection="1">
      <alignment horizontal="left" vertical="center" wrapText="1"/>
      <protection/>
    </xf>
    <xf numFmtId="0" fontId="8" fillId="0" borderId="56" xfId="33" applyFont="1" applyFill="1" applyBorder="1" applyAlignment="1" applyProtection="1">
      <alignment horizontal="left" vertical="center" wrapText="1"/>
      <protection/>
    </xf>
    <xf numFmtId="0" fontId="8" fillId="0" borderId="56" xfId="33" applyFont="1" applyFill="1" applyBorder="1" applyAlignment="1" applyProtection="1">
      <alignment horizontal="left" vertical="center"/>
      <protection/>
    </xf>
    <xf numFmtId="0" fontId="8" fillId="35" borderId="65" xfId="0" applyFont="1" applyFill="1" applyBorder="1" applyAlignment="1" applyProtection="1">
      <alignment horizontal="left" vertical="top" wrapText="1"/>
      <protection/>
    </xf>
    <xf numFmtId="0" fontId="8" fillId="35" borderId="62" xfId="0" applyFont="1" applyFill="1" applyBorder="1" applyAlignment="1" applyProtection="1">
      <alignment horizontal="left" vertical="top" wrapText="1"/>
      <protection/>
    </xf>
    <xf numFmtId="168" fontId="126" fillId="0" borderId="65" xfId="0" applyNumberFormat="1" applyFont="1" applyFill="1" applyBorder="1" applyAlignment="1" applyProtection="1">
      <alignment horizontal="left" vertical="top" wrapText="1"/>
      <protection/>
    </xf>
    <xf numFmtId="168" fontId="126" fillId="0" borderId="78" xfId="0" applyNumberFormat="1" applyFont="1" applyFill="1" applyBorder="1" applyAlignment="1" applyProtection="1">
      <alignment horizontal="left" vertical="top"/>
      <protection/>
    </xf>
    <xf numFmtId="168" fontId="126" fillId="0" borderId="62" xfId="0" applyNumberFormat="1" applyFont="1" applyFill="1" applyBorder="1" applyAlignment="1" applyProtection="1">
      <alignment horizontal="left" vertical="top"/>
      <protection/>
    </xf>
    <xf numFmtId="0" fontId="110" fillId="0" borderId="56" xfId="0" applyFont="1" applyFill="1" applyBorder="1" applyAlignment="1" applyProtection="1">
      <alignment horizontal="left" vertical="top" wrapText="1"/>
      <protection/>
    </xf>
    <xf numFmtId="0" fontId="152" fillId="36" borderId="51" xfId="0" applyFont="1" applyFill="1" applyBorder="1" applyAlignment="1">
      <alignment horizontal="left" vertical="center"/>
    </xf>
    <xf numFmtId="0" fontId="19" fillId="35" borderId="54" xfId="0" applyFont="1" applyFill="1" applyBorder="1" applyAlignment="1" applyProtection="1">
      <alignment horizontal="left" vertical="top" wrapText="1"/>
      <protection/>
    </xf>
    <xf numFmtId="0" fontId="11" fillId="35" borderId="54" xfId="0" applyFont="1" applyFill="1" applyBorder="1" applyAlignment="1" applyProtection="1">
      <alignment horizontal="left" vertical="top" wrapText="1"/>
      <protection/>
    </xf>
    <xf numFmtId="0" fontId="11" fillId="0" borderId="64" xfId="0" applyFont="1" applyFill="1" applyBorder="1" applyAlignment="1" applyProtection="1">
      <alignment horizontal="left" vertical="top" wrapText="1"/>
      <protection/>
    </xf>
    <xf numFmtId="0" fontId="19" fillId="35" borderId="55" xfId="0" applyFont="1" applyFill="1" applyBorder="1" applyAlignment="1" applyProtection="1">
      <alignment horizontal="left" vertical="top" wrapText="1"/>
      <protection/>
    </xf>
    <xf numFmtId="0" fontId="147" fillId="0" borderId="50" xfId="0" applyFont="1" applyFill="1" applyBorder="1" applyAlignment="1" applyProtection="1">
      <alignment horizontal="left" vertical="top" wrapText="1"/>
      <protection/>
    </xf>
    <xf numFmtId="0" fontId="147" fillId="0" borderId="50" xfId="0" applyFont="1" applyFill="1" applyBorder="1" applyAlignment="1" applyProtection="1">
      <alignment horizontal="left" vertical="top"/>
      <protection/>
    </xf>
    <xf numFmtId="0" fontId="128" fillId="40" borderId="115" xfId="0" applyFont="1" applyFill="1" applyBorder="1" applyAlignment="1" applyProtection="1">
      <alignment horizontal="left" vertical="center"/>
      <protection/>
    </xf>
    <xf numFmtId="0" fontId="152" fillId="36" borderId="51" xfId="0" applyFont="1" applyFill="1" applyBorder="1" applyAlignment="1">
      <alignment horizontal="left" vertical="top"/>
    </xf>
    <xf numFmtId="0" fontId="9" fillId="36" borderId="135" xfId="0" applyFont="1" applyFill="1" applyBorder="1" applyAlignment="1">
      <alignment horizontal="left" vertical="center"/>
    </xf>
    <xf numFmtId="0" fontId="147" fillId="0" borderId="0" xfId="0" applyFont="1" applyFill="1" applyBorder="1" applyAlignment="1" applyProtection="1">
      <alignment horizontal="left" vertical="top" wrapText="1"/>
      <protection/>
    </xf>
    <xf numFmtId="0" fontId="147" fillId="0" borderId="0" xfId="0" applyFont="1" applyFill="1" applyBorder="1" applyAlignment="1" applyProtection="1">
      <alignment horizontal="left" vertical="top"/>
      <protection/>
    </xf>
    <xf numFmtId="171" fontId="12" fillId="35" borderId="69" xfId="0" applyNumberFormat="1" applyFont="1" applyFill="1" applyBorder="1" applyAlignment="1" applyProtection="1">
      <alignment horizontal="center" vertical="center"/>
      <protection/>
    </xf>
    <xf numFmtId="171" fontId="12" fillId="35" borderId="66" xfId="0" applyNumberFormat="1" applyFont="1" applyFill="1" applyBorder="1" applyAlignment="1" applyProtection="1">
      <alignment horizontal="center" vertical="center"/>
      <protection/>
    </xf>
    <xf numFmtId="171" fontId="12" fillId="35" borderId="60" xfId="0" applyNumberFormat="1" applyFont="1" applyFill="1" applyBorder="1" applyAlignment="1" applyProtection="1">
      <alignment horizontal="center" vertical="center"/>
      <protection/>
    </xf>
    <xf numFmtId="0" fontId="120" fillId="35" borderId="115" xfId="0" applyFont="1" applyFill="1" applyBorder="1" applyAlignment="1" applyProtection="1">
      <alignment horizontal="left" vertical="center"/>
      <protection/>
    </xf>
    <xf numFmtId="0" fontId="110" fillId="35" borderId="0" xfId="0" applyFont="1" applyFill="1" applyBorder="1" applyAlignment="1" applyProtection="1">
      <alignment horizontal="left" vertical="top" wrapText="1"/>
      <protection/>
    </xf>
    <xf numFmtId="0" fontId="147" fillId="0" borderId="0" xfId="0" applyFont="1" applyFill="1" applyBorder="1" applyAlignment="1">
      <alignment horizontal="left" vertical="top" wrapText="1"/>
    </xf>
    <xf numFmtId="0" fontId="147" fillId="0" borderId="0" xfId="0" applyFont="1" applyFill="1" applyBorder="1" applyAlignment="1">
      <alignment horizontal="left" vertical="top"/>
    </xf>
    <xf numFmtId="0" fontId="13" fillId="35" borderId="55" xfId="0" applyFont="1" applyFill="1" applyBorder="1" applyAlignment="1" applyProtection="1">
      <alignment horizontal="left" vertical="top" wrapText="1"/>
      <protection/>
    </xf>
    <xf numFmtId="0" fontId="13" fillId="35" borderId="56" xfId="0" applyFont="1" applyFill="1" applyBorder="1" applyAlignment="1" applyProtection="1">
      <alignment horizontal="left" vertical="top" wrapText="1"/>
      <protection/>
    </xf>
    <xf numFmtId="0" fontId="148" fillId="35" borderId="0" xfId="0" applyFont="1" applyFill="1" applyBorder="1" applyAlignment="1" applyProtection="1">
      <alignment horizontal="left" vertical="top" wrapText="1"/>
      <protection/>
    </xf>
    <xf numFmtId="0" fontId="13" fillId="35" borderId="52" xfId="0" applyFont="1" applyFill="1" applyBorder="1" applyAlignment="1" applyProtection="1">
      <alignment horizontal="left" vertical="top" wrapText="1"/>
      <protection/>
    </xf>
    <xf numFmtId="0" fontId="13" fillId="35" borderId="64" xfId="0" applyFont="1" applyFill="1" applyBorder="1" applyAlignment="1" applyProtection="1">
      <alignment horizontal="left" vertical="top" wrapText="1"/>
      <protection/>
    </xf>
    <xf numFmtId="0" fontId="135" fillId="2" borderId="50" xfId="0" applyFont="1" applyFill="1" applyBorder="1" applyAlignment="1" applyProtection="1">
      <alignment horizontal="center" vertical="top"/>
      <protection locked="0"/>
    </xf>
    <xf numFmtId="0" fontId="135" fillId="0" borderId="0" xfId="0" applyFont="1" applyFill="1" applyBorder="1" applyAlignment="1">
      <alignment horizontal="center" vertical="top"/>
    </xf>
    <xf numFmtId="0" fontId="135" fillId="0" borderId="0" xfId="0" applyFont="1" applyFill="1" applyBorder="1" applyAlignment="1">
      <alignment horizontal="left" vertical="top"/>
    </xf>
    <xf numFmtId="0" fontId="135" fillId="0" borderId="78" xfId="0" applyFont="1" applyFill="1" applyBorder="1" applyAlignment="1">
      <alignment horizontal="center" vertical="top"/>
    </xf>
    <xf numFmtId="0" fontId="136" fillId="0" borderId="0" xfId="0" applyFont="1" applyFill="1" applyBorder="1" applyAlignment="1">
      <alignment horizontal="left" vertical="top"/>
    </xf>
    <xf numFmtId="0" fontId="135" fillId="0" borderId="0" xfId="0" applyFont="1" applyFill="1" applyBorder="1" applyAlignment="1">
      <alignment horizontal="left" vertical="top" wrapText="1"/>
    </xf>
    <xf numFmtId="0" fontId="136" fillId="0" borderId="50" xfId="0" applyFont="1" applyFill="1" applyBorder="1" applyAlignment="1">
      <alignment horizontal="left" vertical="top"/>
    </xf>
    <xf numFmtId="0" fontId="136" fillId="2" borderId="50" xfId="0" applyFont="1" applyFill="1" applyBorder="1" applyAlignment="1" applyProtection="1">
      <alignment horizontal="right" vertical="top"/>
      <protection locked="0"/>
    </xf>
    <xf numFmtId="0" fontId="126" fillId="2" borderId="54" xfId="0" applyFont="1" applyFill="1" applyBorder="1" applyAlignment="1" applyProtection="1">
      <alignment horizontal="center" vertical="top"/>
      <protection locked="0"/>
    </xf>
    <xf numFmtId="0" fontId="130" fillId="0" borderId="0" xfId="0" applyFont="1" applyFill="1" applyBorder="1" applyAlignment="1" applyProtection="1">
      <alignment horizontal="center" vertical="top"/>
      <protection/>
    </xf>
    <xf numFmtId="177" fontId="126" fillId="2" borderId="54" xfId="0" applyNumberFormat="1" applyFont="1" applyFill="1" applyBorder="1" applyAlignment="1" applyProtection="1">
      <alignment horizontal="center" vertical="top"/>
      <protection locked="0"/>
    </xf>
    <xf numFmtId="0" fontId="126" fillId="0" borderId="0" xfId="0" applyFont="1" applyFill="1" applyBorder="1" applyAlignment="1" applyProtection="1">
      <alignment horizontal="center" vertical="top"/>
      <protection/>
    </xf>
    <xf numFmtId="0" fontId="135" fillId="2" borderId="55" xfId="0" applyFont="1" applyFill="1" applyBorder="1" applyAlignment="1" applyProtection="1">
      <alignment horizontal="center" vertical="top"/>
      <protection locked="0"/>
    </xf>
    <xf numFmtId="0" fontId="135" fillId="2" borderId="56" xfId="0" applyFont="1" applyFill="1" applyBorder="1" applyAlignment="1" applyProtection="1">
      <alignment horizontal="center" vertical="top"/>
      <protection locked="0"/>
    </xf>
    <xf numFmtId="0" fontId="135" fillId="2" borderId="51" xfId="0" applyFont="1" applyFill="1" applyBorder="1" applyAlignment="1" applyProtection="1">
      <alignment horizontal="center" vertical="top"/>
      <protection locked="0"/>
    </xf>
    <xf numFmtId="0" fontId="135" fillId="0" borderId="50" xfId="0" applyFont="1" applyFill="1" applyBorder="1" applyAlignment="1">
      <alignment horizontal="center" vertical="center"/>
    </xf>
    <xf numFmtId="0" fontId="135" fillId="0" borderId="50" xfId="0" applyFont="1" applyFill="1" applyBorder="1" applyAlignment="1">
      <alignment horizontal="center" vertical="center" wrapText="1"/>
    </xf>
    <xf numFmtId="0" fontId="135" fillId="2" borderId="54" xfId="0" applyFont="1" applyFill="1" applyBorder="1" applyAlignment="1" applyProtection="1">
      <alignment horizontal="center" vertical="top"/>
      <protection locked="0"/>
    </xf>
    <xf numFmtId="0" fontId="121" fillId="0" borderId="0" xfId="0" applyFont="1" applyFill="1" applyBorder="1" applyAlignment="1" applyProtection="1">
      <alignment horizontal="center" vertical="top"/>
      <protection/>
    </xf>
    <xf numFmtId="0" fontId="130" fillId="36" borderId="0" xfId="0" applyFont="1" applyFill="1" applyBorder="1" applyAlignment="1">
      <alignment horizontal="left" vertical="top"/>
    </xf>
    <xf numFmtId="0" fontId="126" fillId="0" borderId="78" xfId="0" applyFont="1" applyFill="1" applyBorder="1" applyAlignment="1" applyProtection="1">
      <alignment horizontal="center" vertical="top"/>
      <protection/>
    </xf>
    <xf numFmtId="0" fontId="126" fillId="0" borderId="50" xfId="0" applyNumberFormat="1" applyFont="1" applyFill="1" applyBorder="1" applyAlignment="1" applyProtection="1">
      <alignment horizontal="center" vertical="top"/>
      <protection/>
    </xf>
    <xf numFmtId="0" fontId="111" fillId="0" borderId="0" xfId="0" applyFont="1" applyFill="1" applyBorder="1" applyAlignment="1" applyProtection="1">
      <alignment horizontal="right" vertical="top"/>
      <protection/>
    </xf>
    <xf numFmtId="0" fontId="153" fillId="0" borderId="0" xfId="0" applyFont="1" applyFill="1" applyBorder="1" applyAlignment="1" applyProtection="1">
      <alignment horizontal="center" vertical="top"/>
      <protection/>
    </xf>
    <xf numFmtId="0" fontId="126" fillId="0" borderId="50" xfId="0" applyFont="1" applyFill="1" applyBorder="1" applyAlignment="1" applyProtection="1">
      <alignment horizontal="center" vertical="top"/>
      <protection/>
    </xf>
    <xf numFmtId="0" fontId="134" fillId="0" borderId="0" xfId="0" applyFont="1" applyFill="1" applyBorder="1" applyAlignment="1" applyProtection="1">
      <alignment horizontal="center" vertical="top"/>
      <protection/>
    </xf>
    <xf numFmtId="0" fontId="135" fillId="0" borderId="78" xfId="0" applyFont="1" applyFill="1" applyBorder="1" applyAlignment="1">
      <alignment horizontal="left" vertical="top" wrapText="1"/>
    </xf>
    <xf numFmtId="177" fontId="126" fillId="42" borderId="50" xfId="0" applyNumberFormat="1" applyFont="1" applyFill="1" applyBorder="1" applyAlignment="1" applyProtection="1">
      <alignment horizontal="left" vertical="top"/>
      <protection locked="0"/>
    </xf>
    <xf numFmtId="0" fontId="18" fillId="0" borderId="0" xfId="0" applyFont="1" applyFill="1" applyBorder="1" applyAlignment="1" applyProtection="1">
      <alignment horizontal="right" vertical="top" wrapText="1"/>
      <protection/>
    </xf>
    <xf numFmtId="0" fontId="18" fillId="0" borderId="0" xfId="0" applyFont="1" applyFill="1" applyBorder="1" applyAlignment="1" applyProtection="1">
      <alignment horizontal="right" vertical="top"/>
      <protection/>
    </xf>
    <xf numFmtId="0" fontId="126" fillId="0" borderId="82" xfId="0" applyFont="1" applyFill="1" applyBorder="1" applyAlignment="1" applyProtection="1">
      <alignment horizontal="center" vertical="top"/>
      <protection/>
    </xf>
    <xf numFmtId="0" fontId="130" fillId="0" borderId="0" xfId="0" applyFont="1" applyFill="1" applyBorder="1" applyAlignment="1" applyProtection="1">
      <alignment horizontal="left" vertical="top"/>
      <protection/>
    </xf>
    <xf numFmtId="0" fontId="136" fillId="0" borderId="0" xfId="0" applyFont="1" applyFill="1" applyBorder="1" applyAlignment="1">
      <alignment horizontal="center" vertical="top"/>
    </xf>
    <xf numFmtId="177" fontId="126" fillId="0" borderId="0" xfId="0" applyNumberFormat="1" applyFont="1" applyFill="1" applyBorder="1" applyAlignment="1" applyProtection="1">
      <alignment horizontal="left" vertical="top"/>
      <protection locked="0"/>
    </xf>
    <xf numFmtId="0" fontId="130" fillId="2" borderId="50" xfId="0" applyFont="1" applyFill="1" applyBorder="1" applyAlignment="1" applyProtection="1">
      <alignment horizontal="center" vertical="top"/>
      <protection locked="0"/>
    </xf>
    <xf numFmtId="0" fontId="135" fillId="0" borderId="50" xfId="0" applyFont="1" applyFill="1" applyBorder="1" applyAlignment="1" applyProtection="1">
      <alignment horizontal="left" vertical="top"/>
      <protection locked="0"/>
    </xf>
    <xf numFmtId="0" fontId="135" fillId="0" borderId="78" xfId="0" applyFont="1" applyFill="1" applyBorder="1" applyAlignment="1">
      <alignment horizontal="center" vertical="top" wrapText="1"/>
    </xf>
    <xf numFmtId="0" fontId="135" fillId="0" borderId="82" xfId="0" applyFont="1" applyFill="1" applyBorder="1" applyAlignment="1">
      <alignment horizontal="center" vertical="top"/>
    </xf>
    <xf numFmtId="0" fontId="135" fillId="2" borderId="50" xfId="0" applyFont="1" applyFill="1" applyBorder="1" applyAlignment="1" applyProtection="1">
      <alignment horizontal="left" vertical="top"/>
      <protection locked="0"/>
    </xf>
    <xf numFmtId="0" fontId="135" fillId="0" borderId="0" xfId="0" applyFont="1" applyFill="1" applyBorder="1" applyAlignment="1" applyProtection="1">
      <alignment horizontal="left" vertical="top"/>
      <protection/>
    </xf>
    <xf numFmtId="0" fontId="0" fillId="0" borderId="0" xfId="0" applyFont="1" applyFill="1" applyBorder="1" applyAlignment="1" applyProtection="1">
      <alignment horizontal="right" vertical="top"/>
      <protection/>
    </xf>
    <xf numFmtId="0" fontId="136" fillId="0" borderId="0" xfId="0" applyFont="1" applyFill="1" applyBorder="1" applyAlignment="1" applyProtection="1">
      <alignment horizontal="center" vertical="top"/>
      <protection/>
    </xf>
    <xf numFmtId="0" fontId="0" fillId="0" borderId="0" xfId="0" applyFont="1" applyFill="1" applyBorder="1" applyAlignment="1" applyProtection="1">
      <alignment horizontal="left" vertical="top"/>
      <protection/>
    </xf>
    <xf numFmtId="0" fontId="135" fillId="0" borderId="50" xfId="0" applyFont="1" applyFill="1" applyBorder="1" applyAlignment="1" applyProtection="1">
      <alignment horizontal="center" vertical="top"/>
      <protection/>
    </xf>
    <xf numFmtId="0" fontId="90" fillId="2" borderId="50" xfId="15" applyFont="1" applyBorder="1" applyAlignment="1" applyProtection="1">
      <alignment horizontal="center" vertical="top"/>
      <protection locked="0"/>
    </xf>
    <xf numFmtId="0" fontId="90" fillId="2" borderId="51" xfId="15" applyFont="1" applyBorder="1" applyAlignment="1" applyProtection="1">
      <alignment horizontal="center" vertical="top"/>
      <protection locked="0"/>
    </xf>
    <xf numFmtId="177" fontId="90" fillId="2" borderId="50" xfId="15" applyNumberFormat="1" applyFont="1" applyBorder="1" applyAlignment="1" applyProtection="1">
      <alignment horizontal="left" vertical="top"/>
      <protection locked="0"/>
    </xf>
    <xf numFmtId="177" fontId="90" fillId="2" borderId="51" xfId="15" applyNumberFormat="1" applyFont="1" applyBorder="1" applyAlignment="1" applyProtection="1">
      <alignment horizontal="left" vertical="top"/>
      <protection locked="0"/>
    </xf>
    <xf numFmtId="0" fontId="90" fillId="2" borderId="50" xfId="15" applyFont="1" applyBorder="1" applyAlignment="1" applyProtection="1">
      <alignment horizontal="left" vertical="top"/>
      <protection locked="0"/>
    </xf>
    <xf numFmtId="0" fontId="90" fillId="2" borderId="51" xfId="15" applyFont="1" applyBorder="1" applyAlignment="1" applyProtection="1">
      <alignment horizontal="left" vertical="top"/>
      <protection locked="0"/>
    </xf>
    <xf numFmtId="0" fontId="135" fillId="0" borderId="78" xfId="0" applyFont="1" applyFill="1" applyBorder="1" applyAlignment="1" applyProtection="1">
      <alignment horizontal="center" vertical="top"/>
      <protection/>
    </xf>
    <xf numFmtId="0" fontId="135" fillId="35" borderId="0" xfId="0" applyFont="1" applyFill="1" applyBorder="1" applyAlignment="1" applyProtection="1">
      <alignment horizontal="left" vertical="top"/>
      <protection/>
    </xf>
    <xf numFmtId="0" fontId="135" fillId="0" borderId="78" xfId="0" applyFont="1" applyFill="1" applyBorder="1" applyAlignment="1" applyProtection="1">
      <alignment horizontal="left" vertical="top"/>
      <protection/>
    </xf>
    <xf numFmtId="0" fontId="135" fillId="0" borderId="0" xfId="0" applyFont="1" applyFill="1" applyBorder="1" applyAlignment="1" applyProtection="1">
      <alignment horizontal="center" vertical="top"/>
      <protection/>
    </xf>
    <xf numFmtId="0" fontId="136" fillId="0" borderId="0" xfId="0" applyFont="1" applyFill="1" applyBorder="1" applyAlignment="1" applyProtection="1">
      <alignment horizontal="left" vertical="top"/>
      <protection/>
    </xf>
    <xf numFmtId="0" fontId="135" fillId="0" borderId="0" xfId="0" applyFont="1" applyFill="1" applyBorder="1" applyAlignment="1" applyProtection="1">
      <alignment horizontal="right" vertical="top"/>
      <protection/>
    </xf>
    <xf numFmtId="0" fontId="136" fillId="0" borderId="0" xfId="0" applyFont="1" applyFill="1" applyBorder="1" applyAlignment="1" applyProtection="1">
      <alignment horizontal="right" vertical="top"/>
      <protection/>
    </xf>
    <xf numFmtId="0" fontId="0" fillId="0" borderId="0" xfId="0" applyFont="1" applyFill="1" applyBorder="1" applyAlignment="1" applyProtection="1">
      <alignment horizontal="center" vertical="top"/>
      <protection/>
    </xf>
    <xf numFmtId="0" fontId="0" fillId="0" borderId="50" xfId="0" applyFont="1" applyFill="1" applyBorder="1" applyAlignment="1" applyProtection="1">
      <alignment horizontal="center" vertical="top"/>
      <protection/>
    </xf>
    <xf numFmtId="0" fontId="0" fillId="0" borderId="78" xfId="0" applyFont="1" applyFill="1" applyBorder="1" applyAlignment="1" applyProtection="1">
      <alignment horizontal="center" vertical="top"/>
      <protection/>
    </xf>
    <xf numFmtId="0" fontId="137" fillId="0" borderId="0" xfId="0" applyFont="1" applyFill="1" applyBorder="1" applyAlignment="1" applyProtection="1">
      <alignment horizontal="center" vertical="top"/>
      <protection/>
    </xf>
    <xf numFmtId="176" fontId="0" fillId="35" borderId="50" xfId="0" applyNumberFormat="1" applyFont="1" applyFill="1" applyBorder="1" applyAlignment="1" applyProtection="1">
      <alignment horizontal="center" vertical="top"/>
      <protection/>
    </xf>
    <xf numFmtId="0" fontId="0" fillId="2" borderId="50" xfId="0" applyFont="1" applyFill="1" applyBorder="1" applyAlignment="1" applyProtection="1">
      <alignment horizontal="center" vertical="top"/>
      <protection locked="0"/>
    </xf>
    <xf numFmtId="0" fontId="0" fillId="35" borderId="0" xfId="0" applyFont="1" applyFill="1" applyBorder="1" applyAlignment="1" applyProtection="1">
      <alignment horizontal="left" vertical="top"/>
      <protection/>
    </xf>
    <xf numFmtId="0" fontId="138" fillId="0" borderId="0" xfId="0" applyFont="1" applyFill="1" applyBorder="1" applyAlignment="1" applyProtection="1">
      <alignment horizontal="right" vertical="top"/>
      <protection/>
    </xf>
    <xf numFmtId="0" fontId="135" fillId="0" borderId="50" xfId="0" applyFont="1" applyFill="1" applyBorder="1" applyAlignment="1" applyProtection="1">
      <alignment horizontal="left" vertical="top"/>
      <protection/>
    </xf>
    <xf numFmtId="0" fontId="135" fillId="0" borderId="0" xfId="0" applyFont="1" applyFill="1" applyBorder="1" applyAlignment="1" applyProtection="1">
      <alignment horizontal="left" vertical="top" wrapText="1"/>
      <protection/>
    </xf>
    <xf numFmtId="0" fontId="135" fillId="0" borderId="0" xfId="0" applyFont="1" applyFill="1" applyBorder="1" applyAlignment="1" applyProtection="1">
      <alignment horizontal="left"/>
      <protection/>
    </xf>
    <xf numFmtId="0" fontId="135" fillId="35" borderId="0" xfId="0" applyFont="1" applyFill="1" applyBorder="1" applyAlignment="1" applyProtection="1">
      <alignment horizontal="center" vertical="top"/>
      <protection/>
    </xf>
    <xf numFmtId="0" fontId="90" fillId="0" borderId="0" xfId="15" applyFont="1" applyFill="1" applyBorder="1" applyAlignment="1" applyProtection="1">
      <alignment horizontal="left" vertical="top"/>
      <protection/>
    </xf>
    <xf numFmtId="0" fontId="154" fillId="0" borderId="0" xfId="0" applyFont="1" applyFill="1" applyBorder="1" applyAlignment="1" applyProtection="1">
      <alignment horizontal="center" vertical="top"/>
      <protection/>
    </xf>
    <xf numFmtId="0" fontId="142" fillId="0" borderId="50" xfId="0" applyFont="1" applyFill="1" applyBorder="1" applyAlignment="1" applyProtection="1">
      <alignment horizontal="center" vertical="top"/>
      <protection/>
    </xf>
    <xf numFmtId="0" fontId="142" fillId="0" borderId="0" xfId="0" applyFont="1" applyFill="1" applyBorder="1" applyAlignment="1" applyProtection="1">
      <alignment horizontal="center" vertical="top"/>
      <protection/>
    </xf>
    <xf numFmtId="0" fontId="136" fillId="0" borderId="50" xfId="0" applyFont="1" applyFill="1" applyBorder="1" applyAlignment="1" applyProtection="1">
      <alignment horizontal="center" vertical="top"/>
      <protection/>
    </xf>
    <xf numFmtId="0" fontId="136" fillId="0" borderId="78" xfId="0" applyFont="1" applyFill="1" applyBorder="1" applyAlignment="1" applyProtection="1">
      <alignment horizontal="center" vertical="top"/>
      <protection/>
    </xf>
    <xf numFmtId="0" fontId="90" fillId="2" borderId="50" xfId="15" applyFont="1" applyFill="1" applyBorder="1" applyAlignment="1" applyProtection="1">
      <alignment horizontal="center" vertical="top"/>
      <protection locked="0"/>
    </xf>
    <xf numFmtId="0" fontId="135" fillId="0" borderId="0" xfId="0" applyFont="1" applyAlignment="1">
      <alignment horizontal="left" vertical="top"/>
    </xf>
    <xf numFmtId="0" fontId="135" fillId="0" borderId="0" xfId="0" applyFont="1" applyAlignment="1">
      <alignment horizontal="center" vertical="top"/>
    </xf>
    <xf numFmtId="0" fontId="90" fillId="2" borderId="50" xfId="15" applyBorder="1" applyAlignment="1" applyProtection="1">
      <alignment horizontal="center" vertical="top"/>
      <protection locked="0"/>
    </xf>
    <xf numFmtId="0" fontId="135" fillId="0" borderId="51" xfId="0" applyFont="1" applyBorder="1" applyAlignment="1">
      <alignment horizontal="center" vertical="top"/>
    </xf>
    <xf numFmtId="0" fontId="135" fillId="0" borderId="50" xfId="0" applyFont="1" applyBorder="1" applyAlignment="1">
      <alignment horizontal="center" vertical="top"/>
    </xf>
    <xf numFmtId="0" fontId="90" fillId="2" borderId="51" xfId="15" applyBorder="1" applyAlignment="1" applyProtection="1">
      <alignment horizontal="center" vertical="top"/>
      <protection locked="0"/>
    </xf>
    <xf numFmtId="0" fontId="0" fillId="0" borderId="0" xfId="0" applyFont="1" applyAlignment="1">
      <alignment horizontal="right" vertical="top"/>
    </xf>
    <xf numFmtId="0" fontId="137" fillId="0" borderId="0" xfId="0" applyFont="1" applyAlignment="1">
      <alignment horizontal="center" vertical="top"/>
    </xf>
    <xf numFmtId="0" fontId="153" fillId="0" borderId="0" xfId="0" applyFont="1" applyAlignment="1">
      <alignment horizontal="center" vertical="top"/>
    </xf>
    <xf numFmtId="0" fontId="0" fillId="0" borderId="0" xfId="0" applyFont="1" applyAlignment="1">
      <alignment horizontal="center" vertical="top"/>
    </xf>
    <xf numFmtId="0" fontId="136" fillId="0" borderId="0" xfId="0" applyFont="1" applyAlignment="1">
      <alignment horizontal="center" vertical="top"/>
    </xf>
    <xf numFmtId="0" fontId="140" fillId="0" borderId="0" xfId="0" applyFont="1" applyAlignment="1">
      <alignment horizontal="right" vertical="top"/>
    </xf>
    <xf numFmtId="0" fontId="135" fillId="0" borderId="0" xfId="0" applyFont="1" applyAlignment="1">
      <alignment horizontal="left" vertical="top" wrapText="1"/>
    </xf>
    <xf numFmtId="0" fontId="136" fillId="0" borderId="0" xfId="0" applyFont="1" applyAlignment="1">
      <alignment horizontal="left" vertical="top" wrapText="1"/>
    </xf>
    <xf numFmtId="0" fontId="136" fillId="0" borderId="0" xfId="0" applyFont="1" applyAlignment="1">
      <alignment horizontal="left" vertical="top"/>
    </xf>
    <xf numFmtId="176" fontId="135" fillId="0" borderId="51" xfId="0" applyNumberFormat="1" applyFont="1" applyFill="1" applyBorder="1" applyAlignment="1" applyProtection="1">
      <alignment horizontal="center" vertical="top"/>
      <protection/>
    </xf>
    <xf numFmtId="0" fontId="108" fillId="0" borderId="0" xfId="15" applyFont="1" applyFill="1" applyAlignment="1" applyProtection="1">
      <alignment horizontal="right"/>
      <protection/>
    </xf>
    <xf numFmtId="0" fontId="90" fillId="0" borderId="0" xfId="15" applyFont="1" applyFill="1" applyBorder="1" applyAlignment="1" applyProtection="1">
      <alignment horizontal="right" vertical="top"/>
      <protection/>
    </xf>
    <xf numFmtId="0" fontId="136" fillId="0" borderId="0" xfId="0" applyFont="1" applyAlignment="1" applyProtection="1">
      <alignment horizontal="right"/>
      <protection/>
    </xf>
    <xf numFmtId="0" fontId="135" fillId="35" borderId="51" xfId="0" applyFont="1" applyFill="1" applyBorder="1" applyAlignment="1" applyProtection="1">
      <alignment horizontal="center" vertical="top"/>
      <protection/>
    </xf>
    <xf numFmtId="179" fontId="135" fillId="35" borderId="51" xfId="0" applyNumberFormat="1" applyFont="1" applyFill="1" applyBorder="1" applyAlignment="1" applyProtection="1">
      <alignment horizontal="left" vertical="top"/>
      <protection/>
    </xf>
    <xf numFmtId="0" fontId="134" fillId="0" borderId="0" xfId="0" applyFont="1" applyFill="1" applyBorder="1" applyAlignment="1" applyProtection="1">
      <alignment horizontal="left" vertical="top"/>
      <protection/>
    </xf>
    <xf numFmtId="0" fontId="134" fillId="0" borderId="78" xfId="0" applyFont="1" applyFill="1" applyBorder="1" applyAlignment="1" applyProtection="1">
      <alignment horizontal="center" vertical="top"/>
      <protection/>
    </xf>
    <xf numFmtId="0" fontId="111" fillId="0" borderId="0" xfId="0" applyFont="1" applyFill="1" applyBorder="1" applyAlignment="1" applyProtection="1">
      <alignment horizontal="left" vertical="top"/>
      <protection/>
    </xf>
    <xf numFmtId="0" fontId="111" fillId="0" borderId="50" xfId="0" applyFont="1" applyFill="1" applyBorder="1" applyAlignment="1" applyProtection="1">
      <alignment horizontal="center" vertical="top"/>
      <protection/>
    </xf>
    <xf numFmtId="0" fontId="111" fillId="0" borderId="0" xfId="0" applyFont="1" applyFill="1" applyBorder="1" applyAlignment="1" applyProtection="1">
      <alignment horizontal="center" vertical="top"/>
      <protection/>
    </xf>
    <xf numFmtId="0" fontId="134" fillId="0" borderId="50" xfId="0" applyFont="1" applyFill="1" applyBorder="1" applyAlignment="1" applyProtection="1">
      <alignment horizontal="center" vertical="top"/>
      <protection/>
    </xf>
    <xf numFmtId="0" fontId="155" fillId="0" borderId="50" xfId="0" applyFont="1" applyFill="1" applyBorder="1" applyAlignment="1" applyProtection="1">
      <alignment horizontal="center" vertical="top"/>
      <protection/>
    </xf>
    <xf numFmtId="0" fontId="134" fillId="0" borderId="78" xfId="0" applyFont="1" applyFill="1" applyBorder="1" applyAlignment="1" applyProtection="1">
      <alignment horizontal="left" vertical="top"/>
      <protection/>
    </xf>
    <xf numFmtId="0" fontId="111" fillId="35" borderId="0" xfId="0" applyFont="1" applyFill="1" applyBorder="1" applyAlignment="1" applyProtection="1">
      <alignment horizontal="left" vertical="top"/>
      <protection/>
    </xf>
    <xf numFmtId="0" fontId="90" fillId="0" borderId="0" xfId="15" applyFont="1" applyFill="1" applyBorder="1" applyAlignment="1" applyProtection="1">
      <alignment horizontal="center" vertical="top"/>
      <protection/>
    </xf>
    <xf numFmtId="0" fontId="156" fillId="0" borderId="0" xfId="0" applyFont="1" applyFill="1" applyBorder="1" applyAlignment="1" applyProtection="1">
      <alignment horizontal="center" vertical="top"/>
      <protection/>
    </xf>
    <xf numFmtId="0" fontId="135" fillId="0" borderId="0" xfId="0" applyFont="1" applyAlignment="1">
      <alignment horizontal="right" vertical="top"/>
    </xf>
    <xf numFmtId="0" fontId="136" fillId="0" borderId="0" xfId="0" applyFont="1" applyAlignment="1">
      <alignment horizontal="right" vertical="top"/>
    </xf>
    <xf numFmtId="179" fontId="135" fillId="35" borderId="51" xfId="0" applyNumberFormat="1" applyFont="1" applyFill="1" applyBorder="1" applyAlignment="1" applyProtection="1">
      <alignment horizontal="center" vertical="top"/>
      <protection/>
    </xf>
    <xf numFmtId="177" fontId="90" fillId="2" borderId="50" xfId="15" applyNumberFormat="1" applyFont="1" applyBorder="1" applyAlignment="1" applyProtection="1">
      <alignment horizontal="center" vertical="top"/>
      <protection locked="0"/>
    </xf>
    <xf numFmtId="0" fontId="137" fillId="0" borderId="0" xfId="0" applyFont="1" applyFill="1" applyBorder="1" applyAlignment="1" applyProtection="1">
      <alignment horizontal="left" vertical="top"/>
      <protection/>
    </xf>
    <xf numFmtId="0" fontId="135" fillId="0" borderId="51" xfId="0" applyFont="1" applyFill="1" applyBorder="1" applyAlignment="1" applyProtection="1">
      <alignment horizontal="left" vertical="top"/>
      <protection/>
    </xf>
    <xf numFmtId="0" fontId="135" fillId="35" borderId="50" xfId="0" applyFont="1" applyFill="1" applyBorder="1" applyAlignment="1" applyProtection="1">
      <alignment horizontal="left" vertical="top"/>
      <protection/>
    </xf>
    <xf numFmtId="0" fontId="137" fillId="0" borderId="0" xfId="0" applyFont="1" applyFill="1" applyBorder="1" applyAlignment="1" applyProtection="1">
      <alignment horizontal="right" vertical="top"/>
      <protection/>
    </xf>
    <xf numFmtId="0" fontId="142" fillId="0" borderId="51" xfId="0" applyFont="1" applyFill="1" applyBorder="1" applyAlignment="1" applyProtection="1">
      <alignment horizontal="left" vertical="top"/>
      <protection/>
    </xf>
    <xf numFmtId="0" fontId="90" fillId="0" borderId="0" xfId="15" applyFill="1" applyBorder="1" applyAlignment="1" applyProtection="1">
      <alignment horizontal="right" vertical="top"/>
      <protection/>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omma 5" xfId="47"/>
    <cellStyle name="Currency" xfId="48"/>
    <cellStyle name="Currency [0]" xfId="49"/>
    <cellStyle name="Currency 2" xfId="50"/>
    <cellStyle name="Currency 3" xfId="51"/>
    <cellStyle name="Explanatory Text" xfId="52"/>
    <cellStyle name="Followed Hyperlink" xfId="53"/>
    <cellStyle name="Good" xfId="54"/>
    <cellStyle name="Heading 1" xfId="55"/>
    <cellStyle name="Heading 2" xfId="56"/>
    <cellStyle name="Heading 3" xfId="57"/>
    <cellStyle name="Heading 4" xfId="58"/>
    <cellStyle name="Hyperlink" xfId="59"/>
    <cellStyle name="Input" xfId="60"/>
    <cellStyle name="Linked Cell" xfId="61"/>
    <cellStyle name="Neutral" xfId="62"/>
    <cellStyle name="Normal 2" xfId="63"/>
    <cellStyle name="Normal 3" xfId="64"/>
    <cellStyle name="Normal 4" xfId="65"/>
    <cellStyle name="Normal 5" xfId="66"/>
    <cellStyle name="Note" xfId="67"/>
    <cellStyle name="Output" xfId="68"/>
    <cellStyle name="Percent" xfId="69"/>
    <cellStyle name="Style 1" xfId="70"/>
    <cellStyle name="Title" xfId="71"/>
    <cellStyle name="Total" xfId="72"/>
    <cellStyle name="Warning Text" xfId="73"/>
  </cellStyles>
  <tableStyles count="0" defaultTableStyle="TableStyleMedium9"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LIPSCOMB2012\Gemini\ETR%202021\20210729-0832\ETR%202019%20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TR Worksheet"/>
      <sheetName val="School Dist"/>
      <sheetName val="County City Others"/>
      <sheetName val="50-858"/>
      <sheetName val="50-212 pg1"/>
      <sheetName val="50-212 pg2"/>
      <sheetName val="50-212 pg3"/>
      <sheetName val="50-197"/>
      <sheetName val="50-198"/>
      <sheetName val="50-280 pg1"/>
      <sheetName val="50-280 pg2"/>
      <sheetName val="50-304"/>
      <sheetName val="50-757"/>
      <sheetName val="50-777 pg1"/>
      <sheetName val="50-777 pg2"/>
      <sheetName val="50-786"/>
      <sheetName val="50-818"/>
      <sheetName val="50-819"/>
    </sheetNames>
    <sheetDataSet>
      <sheetData sheetId="0">
        <row r="2">
          <cell r="F2" t="str">
            <v>Taxing Unit Name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9.vml"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0.vml"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1.v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2.v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3.vml"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4.vml"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5.vml"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6.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s>
</file>

<file path=xl/worksheets/sheet1.xml><?xml version="1.0" encoding="utf-8"?>
<worksheet xmlns="http://schemas.openxmlformats.org/spreadsheetml/2006/main" xmlns:r="http://schemas.openxmlformats.org/officeDocument/2006/relationships">
  <sheetPr>
    <pageSetUpPr fitToPage="1"/>
  </sheetPr>
  <dimension ref="A1:T63"/>
  <sheetViews>
    <sheetView view="pageBreakPreview" zoomScale="60" zoomScaleNormal="70" zoomScalePageLayoutView="0" workbookViewId="0" topLeftCell="A1">
      <selection activeCell="J42" sqref="J42:N42"/>
    </sheetView>
  </sheetViews>
  <sheetFormatPr defaultColWidth="9.33203125" defaultRowHeight="12.75"/>
  <cols>
    <col min="1" max="1" width="4.83203125" style="5" customWidth="1"/>
    <col min="2" max="2" width="10.33203125" style="5" customWidth="1"/>
    <col min="3" max="3" width="13" style="5" customWidth="1"/>
    <col min="4" max="4" width="9.33203125" style="5" customWidth="1"/>
    <col min="5" max="5" width="9.83203125" style="5" customWidth="1"/>
    <col min="6" max="9" width="9.33203125" style="5" customWidth="1"/>
    <col min="10" max="10" width="113.5" style="5" customWidth="1"/>
    <col min="11" max="11" width="21" style="5" customWidth="1"/>
    <col min="12" max="12" width="17.33203125" style="5" customWidth="1"/>
    <col min="13" max="13" width="16.33203125" style="5" customWidth="1"/>
    <col min="14" max="14" width="17.33203125" style="5" bestFit="1" customWidth="1"/>
    <col min="15" max="15" width="6.83203125" style="5" customWidth="1"/>
    <col min="16" max="16" width="92.66015625" style="5" bestFit="1" customWidth="1"/>
    <col min="17" max="16384" width="9.33203125" style="5" customWidth="1"/>
  </cols>
  <sheetData>
    <row r="1" spans="1:20" ht="18.75">
      <c r="A1" s="6"/>
      <c r="B1" s="576" t="s">
        <v>0</v>
      </c>
      <c r="C1" s="577"/>
      <c r="D1" s="572" t="s">
        <v>1</v>
      </c>
      <c r="E1" s="573"/>
      <c r="F1" s="573"/>
      <c r="G1" s="573"/>
      <c r="H1" s="573"/>
      <c r="I1" s="573"/>
      <c r="J1" s="573"/>
      <c r="K1" s="573"/>
      <c r="L1" s="7" t="s">
        <v>2</v>
      </c>
      <c r="M1" s="8"/>
      <c r="N1" s="8" t="s">
        <v>3</v>
      </c>
      <c r="O1" s="9"/>
      <c r="P1" s="9"/>
      <c r="Q1" s="9"/>
      <c r="R1" s="9"/>
      <c r="S1" s="10"/>
      <c r="T1" s="10"/>
    </row>
    <row r="2" spans="2:16" ht="21.75" customHeight="1" thickBot="1">
      <c r="B2" s="559" t="s">
        <v>4</v>
      </c>
      <c r="C2" s="560"/>
      <c r="D2" s="11" t="s">
        <v>5</v>
      </c>
      <c r="E2" s="12"/>
      <c r="F2" s="568" t="s">
        <v>6</v>
      </c>
      <c r="G2" s="568"/>
      <c r="H2" s="568"/>
      <c r="I2" s="568"/>
      <c r="J2" s="568"/>
      <c r="K2" s="568"/>
      <c r="L2" s="13">
        <v>2021</v>
      </c>
      <c r="M2" s="13"/>
      <c r="N2" s="14">
        <v>2020</v>
      </c>
      <c r="P2" s="15"/>
    </row>
    <row r="3" spans="2:16" ht="16.5" customHeight="1">
      <c r="B3" s="561"/>
      <c r="C3" s="562"/>
      <c r="D3" s="562"/>
      <c r="E3" s="562"/>
      <c r="F3" s="562"/>
      <c r="G3" s="562"/>
      <c r="H3" s="562"/>
      <c r="I3" s="562"/>
      <c r="J3" s="562"/>
      <c r="K3" s="562"/>
      <c r="L3" s="562"/>
      <c r="M3" s="562"/>
      <c r="N3" s="563"/>
      <c r="P3" s="15"/>
    </row>
    <row r="4" spans="2:15" ht="19.5" thickBot="1">
      <c r="B4" s="16" t="s">
        <v>7</v>
      </c>
      <c r="C4" s="564" t="s">
        <v>8</v>
      </c>
      <c r="D4" s="564"/>
      <c r="E4" s="564"/>
      <c r="F4" s="564"/>
      <c r="G4" s="564"/>
      <c r="H4" s="564"/>
      <c r="I4" s="564"/>
      <c r="J4" s="564"/>
      <c r="K4" s="17" t="s">
        <v>9</v>
      </c>
      <c r="L4" s="17" t="s">
        <v>10</v>
      </c>
      <c r="M4" s="17" t="s">
        <v>11</v>
      </c>
      <c r="N4" s="17" t="s">
        <v>12</v>
      </c>
      <c r="O4" s="18"/>
    </row>
    <row r="5" spans="1:15" ht="18.75">
      <c r="A5" s="6"/>
      <c r="B5" s="10">
        <v>2020</v>
      </c>
      <c r="C5" s="624" t="s">
        <v>13</v>
      </c>
      <c r="D5" s="625"/>
      <c r="E5" s="625"/>
      <c r="F5" s="625"/>
      <c r="G5" s="625"/>
      <c r="H5" s="625"/>
      <c r="I5" s="625"/>
      <c r="J5" s="625"/>
      <c r="K5" s="625"/>
      <c r="L5" s="625"/>
      <c r="M5" s="625"/>
      <c r="N5" s="626"/>
      <c r="O5" s="18"/>
    </row>
    <row r="6" spans="1:15" ht="18.75">
      <c r="A6" s="6"/>
      <c r="B6" s="19"/>
      <c r="C6" s="539" t="s">
        <v>14</v>
      </c>
      <c r="D6" s="540"/>
      <c r="E6" s="540"/>
      <c r="F6" s="540"/>
      <c r="G6" s="540"/>
      <c r="H6" s="540"/>
      <c r="I6" s="540"/>
      <c r="J6" s="541"/>
      <c r="K6" s="20">
        <v>431336710</v>
      </c>
      <c r="L6" s="613"/>
      <c r="M6" s="591"/>
      <c r="N6" s="592"/>
      <c r="O6" s="18"/>
    </row>
    <row r="7" spans="1:15" ht="18.75">
      <c r="A7" s="6"/>
      <c r="C7" s="539" t="s">
        <v>15</v>
      </c>
      <c r="D7" s="540"/>
      <c r="E7" s="540"/>
      <c r="F7" s="540"/>
      <c r="G7" s="540"/>
      <c r="H7" s="540"/>
      <c r="I7" s="540"/>
      <c r="J7" s="541"/>
      <c r="K7" s="20">
        <v>0</v>
      </c>
      <c r="L7" s="613"/>
      <c r="M7" s="591"/>
      <c r="N7" s="592"/>
      <c r="O7" s="18"/>
    </row>
    <row r="8" spans="2:15" ht="18.75">
      <c r="B8" s="22"/>
      <c r="C8" s="540" t="s">
        <v>16</v>
      </c>
      <c r="D8" s="540"/>
      <c r="E8" s="540"/>
      <c r="F8" s="540"/>
      <c r="G8" s="540"/>
      <c r="H8" s="540"/>
      <c r="I8" s="540"/>
      <c r="J8" s="541"/>
      <c r="K8" s="23">
        <v>0</v>
      </c>
      <c r="L8" s="614"/>
      <c r="M8" s="615"/>
      <c r="N8" s="616"/>
      <c r="O8" s="18"/>
    </row>
    <row r="9" spans="2:16" ht="18" customHeight="1">
      <c r="B9" s="24"/>
      <c r="C9" s="565" t="s">
        <v>17</v>
      </c>
      <c r="D9" s="565"/>
      <c r="E9" s="565"/>
      <c r="F9" s="565"/>
      <c r="G9" s="565"/>
      <c r="H9" s="565"/>
      <c r="I9" s="565"/>
      <c r="J9" s="566"/>
      <c r="K9" s="25">
        <f>eff_histtxbl-eff_hist2525d-eff_histchapter42</f>
        <v>431336710</v>
      </c>
      <c r="L9" s="26" t="s">
        <v>18</v>
      </c>
      <c r="M9" s="27" t="s">
        <v>18</v>
      </c>
      <c r="N9" s="28" t="s">
        <v>18</v>
      </c>
      <c r="O9" s="18"/>
      <c r="P9" s="15"/>
    </row>
    <row r="10" spans="2:16" ht="18" customHeight="1">
      <c r="B10" s="29">
        <v>2020</v>
      </c>
      <c r="C10" s="610" t="s">
        <v>19</v>
      </c>
      <c r="D10" s="611"/>
      <c r="E10" s="611"/>
      <c r="F10" s="611"/>
      <c r="G10" s="611"/>
      <c r="H10" s="611"/>
      <c r="I10" s="611"/>
      <c r="J10" s="611"/>
      <c r="K10" s="611"/>
      <c r="L10" s="611"/>
      <c r="M10" s="611"/>
      <c r="N10" s="612"/>
      <c r="O10" s="18"/>
      <c r="P10" s="15"/>
    </row>
    <row r="11" spans="2:16" ht="18.75">
      <c r="B11" s="30"/>
      <c r="C11" s="539" t="s">
        <v>20</v>
      </c>
      <c r="D11" s="540"/>
      <c r="E11" s="540"/>
      <c r="F11" s="540"/>
      <c r="G11" s="540"/>
      <c r="H11" s="540"/>
      <c r="I11" s="540"/>
      <c r="J11" s="541"/>
      <c r="K11" s="20">
        <v>0</v>
      </c>
      <c r="L11" s="27" t="s">
        <v>21</v>
      </c>
      <c r="M11" s="27" t="s">
        <v>21</v>
      </c>
      <c r="N11" s="31" t="s">
        <v>21</v>
      </c>
      <c r="O11" s="18"/>
      <c r="P11" s="15"/>
    </row>
    <row r="12" spans="2:16" ht="19.5" customHeight="1">
      <c r="B12" s="32">
        <v>2020</v>
      </c>
      <c r="C12" s="610" t="s">
        <v>22</v>
      </c>
      <c r="D12" s="611"/>
      <c r="E12" s="611"/>
      <c r="F12" s="611"/>
      <c r="G12" s="611"/>
      <c r="H12" s="611"/>
      <c r="I12" s="611"/>
      <c r="J12" s="611"/>
      <c r="K12" s="611"/>
      <c r="L12" s="611"/>
      <c r="M12" s="611"/>
      <c r="N12" s="612"/>
      <c r="O12" s="18"/>
      <c r="P12" s="15"/>
    </row>
    <row r="13" spans="1:16" ht="19.5" customHeight="1">
      <c r="A13" s="6"/>
      <c r="B13" s="33"/>
      <c r="C13" s="540" t="s">
        <v>23</v>
      </c>
      <c r="D13" s="540"/>
      <c r="E13" s="540"/>
      <c r="F13" s="540"/>
      <c r="G13" s="540"/>
      <c r="H13" s="540"/>
      <c r="I13" s="540"/>
      <c r="J13" s="541"/>
      <c r="K13" s="20">
        <v>0</v>
      </c>
      <c r="L13" s="27"/>
      <c r="M13" s="34" t="s">
        <v>24</v>
      </c>
      <c r="N13" s="35"/>
      <c r="P13" s="15"/>
    </row>
    <row r="14" spans="1:16" ht="19.5" customHeight="1">
      <c r="A14" s="6"/>
      <c r="B14" s="33"/>
      <c r="C14" s="591" t="s">
        <v>25</v>
      </c>
      <c r="D14" s="591"/>
      <c r="E14" s="591"/>
      <c r="F14" s="591"/>
      <c r="G14" s="591"/>
      <c r="H14" s="591"/>
      <c r="I14" s="591"/>
      <c r="J14" s="620"/>
      <c r="K14" s="36">
        <v>0</v>
      </c>
      <c r="L14" s="26"/>
      <c r="M14" s="26" t="s">
        <v>26</v>
      </c>
      <c r="N14" s="28"/>
      <c r="P14" s="15"/>
    </row>
    <row r="15" spans="1:16" ht="18.75">
      <c r="A15" s="6"/>
      <c r="B15" s="32">
        <v>2020</v>
      </c>
      <c r="C15" s="611" t="s">
        <v>27</v>
      </c>
      <c r="D15" s="611"/>
      <c r="E15" s="611"/>
      <c r="F15" s="611"/>
      <c r="G15" s="611"/>
      <c r="H15" s="611"/>
      <c r="I15" s="611"/>
      <c r="J15" s="611"/>
      <c r="K15" s="611"/>
      <c r="L15" s="611"/>
      <c r="M15" s="611"/>
      <c r="N15" s="612"/>
      <c r="O15" s="18"/>
      <c r="P15" s="15"/>
    </row>
    <row r="16" spans="2:14" ht="18.75">
      <c r="B16" s="33"/>
      <c r="C16" s="540" t="s">
        <v>28</v>
      </c>
      <c r="D16" s="540"/>
      <c r="E16" s="540"/>
      <c r="F16" s="540"/>
      <c r="G16" s="540"/>
      <c r="H16" s="540"/>
      <c r="I16" s="540"/>
      <c r="J16" s="541"/>
      <c r="K16" s="37">
        <v>0.000326</v>
      </c>
      <c r="L16" s="27"/>
      <c r="M16" s="26" t="s">
        <v>29</v>
      </c>
      <c r="N16" s="28" t="s">
        <v>30</v>
      </c>
    </row>
    <row r="17" spans="2:14" ht="18.75">
      <c r="B17" s="33"/>
      <c r="C17" s="540" t="s">
        <v>31</v>
      </c>
      <c r="D17" s="540"/>
      <c r="E17" s="540"/>
      <c r="F17" s="540"/>
      <c r="G17" s="540"/>
      <c r="H17" s="540"/>
      <c r="I17" s="540"/>
      <c r="J17" s="541"/>
      <c r="K17" s="38">
        <v>0</v>
      </c>
      <c r="L17" s="39"/>
      <c r="M17" s="27" t="s">
        <v>32</v>
      </c>
      <c r="N17" s="31"/>
    </row>
    <row r="18" spans="2:14" ht="18.75">
      <c r="B18" s="33"/>
      <c r="C18" s="540" t="s">
        <v>33</v>
      </c>
      <c r="D18" s="540"/>
      <c r="E18" s="540"/>
      <c r="F18" s="540"/>
      <c r="G18" s="540"/>
      <c r="H18" s="540"/>
      <c r="I18" s="540"/>
      <c r="J18" s="541"/>
      <c r="K18" s="40">
        <v>0.000326</v>
      </c>
      <c r="L18" s="41" t="s">
        <v>34</v>
      </c>
      <c r="M18" s="26"/>
      <c r="N18" s="42" t="s">
        <v>34</v>
      </c>
    </row>
    <row r="19" spans="1:16" ht="19.5" customHeight="1">
      <c r="A19" s="6"/>
      <c r="B19" s="29">
        <v>2020</v>
      </c>
      <c r="C19" s="610" t="s">
        <v>35</v>
      </c>
      <c r="D19" s="611"/>
      <c r="E19" s="611"/>
      <c r="F19" s="611"/>
      <c r="G19" s="611"/>
      <c r="H19" s="611"/>
      <c r="I19" s="611"/>
      <c r="J19" s="611"/>
      <c r="K19" s="611"/>
      <c r="L19" s="611"/>
      <c r="M19" s="611"/>
      <c r="N19" s="612"/>
      <c r="O19" s="18"/>
      <c r="P19" s="15"/>
    </row>
    <row r="20" spans="2:15" ht="18.75">
      <c r="B20" s="30"/>
      <c r="C20" s="539" t="s">
        <v>36</v>
      </c>
      <c r="D20" s="540"/>
      <c r="E20" s="540"/>
      <c r="F20" s="540"/>
      <c r="G20" s="540"/>
      <c r="H20" s="540"/>
      <c r="I20" s="540"/>
      <c r="J20" s="541"/>
      <c r="K20" s="20">
        <v>135</v>
      </c>
      <c r="L20" s="39" t="s">
        <v>37</v>
      </c>
      <c r="M20" s="27" t="s">
        <v>38</v>
      </c>
      <c r="N20" s="21" t="s">
        <v>37</v>
      </c>
      <c r="O20" s="18"/>
    </row>
    <row r="21" spans="2:15" ht="18.75">
      <c r="B21" s="19"/>
      <c r="C21" s="540" t="s">
        <v>39</v>
      </c>
      <c r="D21" s="540"/>
      <c r="E21" s="540"/>
      <c r="F21" s="540"/>
      <c r="G21" s="540"/>
      <c r="H21" s="540"/>
      <c r="I21" s="540"/>
      <c r="J21" s="541"/>
      <c r="K21" s="43">
        <v>550237</v>
      </c>
      <c r="L21" s="41" t="s">
        <v>40</v>
      </c>
      <c r="M21" s="27" t="s">
        <v>41</v>
      </c>
      <c r="N21" s="31" t="s">
        <v>40</v>
      </c>
      <c r="O21" s="18"/>
    </row>
    <row r="22" spans="2:16" ht="19.5" customHeight="1">
      <c r="B22" s="44">
        <v>2020</v>
      </c>
      <c r="C22" s="610" t="s">
        <v>42</v>
      </c>
      <c r="D22" s="611"/>
      <c r="E22" s="611"/>
      <c r="F22" s="611"/>
      <c r="G22" s="611"/>
      <c r="H22" s="611"/>
      <c r="I22" s="611"/>
      <c r="J22" s="611"/>
      <c r="K22" s="611"/>
      <c r="L22" s="611"/>
      <c r="M22" s="611"/>
      <c r="N22" s="612"/>
      <c r="O22" s="18"/>
      <c r="P22" s="15"/>
    </row>
    <row r="23" spans="2:14" ht="18.75">
      <c r="B23" s="33"/>
      <c r="C23" s="539" t="s">
        <v>43</v>
      </c>
      <c r="D23" s="540"/>
      <c r="E23" s="540"/>
      <c r="F23" s="540"/>
      <c r="G23" s="540"/>
      <c r="H23" s="540"/>
      <c r="I23" s="540"/>
      <c r="J23" s="541"/>
      <c r="K23" s="20">
        <v>0</v>
      </c>
      <c r="L23" s="41" t="s">
        <v>44</v>
      </c>
      <c r="M23" s="39" t="s">
        <v>45</v>
      </c>
      <c r="N23" s="31" t="s">
        <v>44</v>
      </c>
    </row>
    <row r="24" spans="2:14" ht="18.75">
      <c r="B24" s="19"/>
      <c r="C24" s="539" t="s">
        <v>46</v>
      </c>
      <c r="D24" s="540"/>
      <c r="E24" s="540"/>
      <c r="F24" s="540"/>
      <c r="G24" s="540"/>
      <c r="H24" s="540"/>
      <c r="I24" s="540"/>
      <c r="J24" s="541"/>
      <c r="K24" s="43">
        <v>0</v>
      </c>
      <c r="L24" s="26" t="s">
        <v>47</v>
      </c>
      <c r="M24" s="26" t="s">
        <v>48</v>
      </c>
      <c r="N24" s="28" t="s">
        <v>47</v>
      </c>
    </row>
    <row r="25" spans="2:15" ht="18.75">
      <c r="B25" s="44">
        <v>2021</v>
      </c>
      <c r="C25" s="610" t="s">
        <v>49</v>
      </c>
      <c r="D25" s="611"/>
      <c r="E25" s="611"/>
      <c r="F25" s="611"/>
      <c r="G25" s="611"/>
      <c r="H25" s="611"/>
      <c r="I25" s="611"/>
      <c r="J25" s="611"/>
      <c r="K25" s="611"/>
      <c r="L25" s="611"/>
      <c r="M25" s="611"/>
      <c r="N25" s="612"/>
      <c r="O25" s="18"/>
    </row>
    <row r="26" spans="1:15" ht="18.75">
      <c r="A26" s="6"/>
      <c r="B26" s="33"/>
      <c r="C26" s="539" t="s">
        <v>50</v>
      </c>
      <c r="D26" s="540"/>
      <c r="E26" s="540"/>
      <c r="F26" s="540"/>
      <c r="G26" s="540"/>
      <c r="H26" s="540"/>
      <c r="I26" s="540"/>
      <c r="J26" s="541"/>
      <c r="K26" s="43">
        <v>399135056</v>
      </c>
      <c r="L26" s="41" t="s">
        <v>51</v>
      </c>
      <c r="M26" s="41" t="s">
        <v>52</v>
      </c>
      <c r="N26" s="21" t="s">
        <v>53</v>
      </c>
      <c r="O26" s="18"/>
    </row>
    <row r="27" spans="1:15" ht="18.75">
      <c r="A27" s="6"/>
      <c r="B27" s="33"/>
      <c r="C27" s="574" t="s">
        <v>54</v>
      </c>
      <c r="D27" s="575"/>
      <c r="E27" s="575"/>
      <c r="F27" s="575"/>
      <c r="G27" s="575"/>
      <c r="H27" s="575"/>
      <c r="I27" s="575"/>
      <c r="J27" s="551"/>
      <c r="K27" s="20">
        <v>0</v>
      </c>
      <c r="L27" s="27" t="s">
        <v>55</v>
      </c>
      <c r="M27" s="26" t="s">
        <v>56</v>
      </c>
      <c r="N27" s="28" t="s">
        <v>57</v>
      </c>
      <c r="O27" s="18"/>
    </row>
    <row r="28" spans="2:15" ht="18.75">
      <c r="B28" s="33"/>
      <c r="C28" s="45" t="s">
        <v>58</v>
      </c>
      <c r="D28" s="46"/>
      <c r="E28" s="46"/>
      <c r="F28" s="46"/>
      <c r="G28" s="46"/>
      <c r="H28" s="46"/>
      <c r="I28" s="46"/>
      <c r="J28" s="47"/>
      <c r="K28" s="48">
        <v>0</v>
      </c>
      <c r="L28" s="41"/>
      <c r="M28" s="26"/>
      <c r="N28" s="28" t="s">
        <v>59</v>
      </c>
      <c r="O28" s="18"/>
    </row>
    <row r="29" spans="1:15" ht="18.75">
      <c r="A29" s="6"/>
      <c r="B29" s="32">
        <v>2021</v>
      </c>
      <c r="C29" s="617" t="s">
        <v>60</v>
      </c>
      <c r="D29" s="618"/>
      <c r="E29" s="618"/>
      <c r="F29" s="618"/>
      <c r="G29" s="618"/>
      <c r="H29" s="618"/>
      <c r="I29" s="618"/>
      <c r="J29" s="618"/>
      <c r="K29" s="618"/>
      <c r="L29" s="618"/>
      <c r="M29" s="618"/>
      <c r="N29" s="619"/>
      <c r="O29" s="18"/>
    </row>
    <row r="30" spans="1:14" ht="19.5" customHeight="1">
      <c r="A30" s="6"/>
      <c r="B30" s="33"/>
      <c r="C30" s="621" t="s">
        <v>61</v>
      </c>
      <c r="D30" s="622"/>
      <c r="E30" s="622"/>
      <c r="F30" s="622"/>
      <c r="G30" s="622"/>
      <c r="H30" s="622"/>
      <c r="I30" s="622"/>
      <c r="J30" s="622"/>
      <c r="K30" s="623"/>
      <c r="L30" s="49" t="s">
        <v>53</v>
      </c>
      <c r="M30" s="49" t="s">
        <v>62</v>
      </c>
      <c r="N30" s="50" t="s">
        <v>63</v>
      </c>
    </row>
    <row r="31" spans="1:16" ht="19.5" customHeight="1">
      <c r="A31" s="6"/>
      <c r="B31" s="32">
        <v>2021</v>
      </c>
      <c r="C31" s="610" t="s">
        <v>19</v>
      </c>
      <c r="D31" s="611"/>
      <c r="E31" s="611"/>
      <c r="F31" s="611"/>
      <c r="G31" s="611"/>
      <c r="H31" s="611"/>
      <c r="I31" s="611"/>
      <c r="J31" s="611"/>
      <c r="K31" s="611"/>
      <c r="L31" s="611"/>
      <c r="M31" s="611"/>
      <c r="N31" s="612"/>
      <c r="P31" s="15"/>
    </row>
    <row r="32" spans="1:14" ht="18.75">
      <c r="A32" s="6"/>
      <c r="B32" s="33"/>
      <c r="C32" s="539" t="s">
        <v>64</v>
      </c>
      <c r="D32" s="540"/>
      <c r="E32" s="540"/>
      <c r="F32" s="540"/>
      <c r="G32" s="540"/>
      <c r="H32" s="540"/>
      <c r="I32" s="540"/>
      <c r="J32" s="541"/>
      <c r="K32" s="20">
        <v>0</v>
      </c>
      <c r="L32" s="27" t="s">
        <v>65</v>
      </c>
      <c r="M32" s="27" t="s">
        <v>66</v>
      </c>
      <c r="N32" s="31" t="s">
        <v>67</v>
      </c>
    </row>
    <row r="33" spans="1:15" ht="18.75">
      <c r="A33" s="6"/>
      <c r="B33" s="19"/>
      <c r="C33" s="596" t="s">
        <v>68</v>
      </c>
      <c r="D33" s="540"/>
      <c r="E33" s="540"/>
      <c r="F33" s="540"/>
      <c r="G33" s="540"/>
      <c r="H33" s="540"/>
      <c r="I33" s="540"/>
      <c r="J33" s="541"/>
      <c r="K33" s="20">
        <v>0</v>
      </c>
      <c r="L33" s="27"/>
      <c r="M33" s="41" t="s">
        <v>69</v>
      </c>
      <c r="N33" s="31"/>
      <c r="O33" s="18"/>
    </row>
    <row r="34" spans="1:15" ht="18.75">
      <c r="A34" s="6"/>
      <c r="C34" s="539" t="s">
        <v>70</v>
      </c>
      <c r="D34" s="540"/>
      <c r="E34" s="540"/>
      <c r="F34" s="540"/>
      <c r="G34" s="540"/>
      <c r="H34" s="540"/>
      <c r="I34" s="540"/>
      <c r="J34" s="541"/>
      <c r="K34" s="43">
        <v>5200259</v>
      </c>
      <c r="L34" s="26" t="s">
        <v>71</v>
      </c>
      <c r="M34" s="27" t="s">
        <v>72</v>
      </c>
      <c r="N34" s="31" t="s">
        <v>73</v>
      </c>
      <c r="O34" s="18"/>
    </row>
    <row r="35" spans="2:15" ht="18.75">
      <c r="B35" s="33"/>
      <c r="C35" s="542" t="s">
        <v>74</v>
      </c>
      <c r="D35" s="543"/>
      <c r="E35" s="543"/>
      <c r="F35" s="543"/>
      <c r="G35" s="543"/>
      <c r="H35" s="543"/>
      <c r="I35" s="543"/>
      <c r="J35" s="551"/>
      <c r="K35" s="51">
        <v>0</v>
      </c>
      <c r="L35" s="26"/>
      <c r="M35" s="26"/>
      <c r="N35" s="28" t="s">
        <v>73</v>
      </c>
      <c r="O35" s="18"/>
    </row>
    <row r="36" spans="1:15" ht="19.5" thickBot="1">
      <c r="A36" s="6"/>
      <c r="B36" s="538"/>
      <c r="C36" s="538"/>
      <c r="D36" s="538"/>
      <c r="E36" s="538"/>
      <c r="F36" s="538"/>
      <c r="G36" s="538"/>
      <c r="H36" s="538"/>
      <c r="I36" s="538"/>
      <c r="J36" s="538"/>
      <c r="K36" s="538"/>
      <c r="L36" s="538"/>
      <c r="M36" s="538"/>
      <c r="N36" s="538"/>
      <c r="O36" s="18"/>
    </row>
    <row r="37" spans="2:14" ht="18.75">
      <c r="B37" s="52"/>
      <c r="C37" s="52"/>
      <c r="D37" s="52"/>
      <c r="E37" s="52"/>
      <c r="F37" s="52"/>
      <c r="G37" s="52"/>
      <c r="H37" s="52"/>
      <c r="I37" s="52"/>
      <c r="J37" s="52"/>
      <c r="K37" s="52"/>
      <c r="L37" s="52"/>
      <c r="M37" s="52"/>
      <c r="N37" s="52"/>
    </row>
    <row r="38" spans="1:15" ht="16.5" customHeight="1" thickBot="1">
      <c r="A38" s="53"/>
      <c r="B38" s="569" t="s">
        <v>75</v>
      </c>
      <c r="C38" s="570"/>
      <c r="D38" s="570"/>
      <c r="E38" s="570"/>
      <c r="F38" s="570"/>
      <c r="G38" s="570"/>
      <c r="H38" s="570"/>
      <c r="I38" s="570"/>
      <c r="J38" s="570"/>
      <c r="K38" s="570"/>
      <c r="L38" s="570"/>
      <c r="M38" s="570"/>
      <c r="N38" s="571"/>
      <c r="O38" s="54"/>
    </row>
    <row r="39" spans="2:14" ht="16.5" customHeight="1">
      <c r="B39" s="561"/>
      <c r="C39" s="562"/>
      <c r="D39" s="562"/>
      <c r="E39" s="562"/>
      <c r="F39" s="562"/>
      <c r="G39" s="562"/>
      <c r="H39" s="562"/>
      <c r="I39" s="562"/>
      <c r="J39" s="562"/>
      <c r="K39" s="562"/>
      <c r="L39" s="562"/>
      <c r="M39" s="562"/>
      <c r="N39" s="563"/>
    </row>
    <row r="40" spans="2:14" ht="18.75">
      <c r="B40" s="555" t="s">
        <v>8</v>
      </c>
      <c r="C40" s="556"/>
      <c r="D40" s="556"/>
      <c r="E40" s="556"/>
      <c r="F40" s="556"/>
      <c r="G40" s="556"/>
      <c r="H40" s="556"/>
      <c r="I40" s="556"/>
      <c r="J40" s="557" t="s">
        <v>76</v>
      </c>
      <c r="K40" s="557"/>
      <c r="L40" s="557"/>
      <c r="M40" s="557"/>
      <c r="N40" s="558"/>
    </row>
    <row r="41" spans="2:15" ht="18.75">
      <c r="B41" s="552"/>
      <c r="C41" s="553"/>
      <c r="D41" s="553"/>
      <c r="E41" s="553"/>
      <c r="F41" s="553"/>
      <c r="G41" s="553"/>
      <c r="H41" s="553"/>
      <c r="I41" s="553"/>
      <c r="J41" s="553"/>
      <c r="K41" s="553"/>
      <c r="L41" s="553"/>
      <c r="M41" s="553"/>
      <c r="N41" s="554"/>
      <c r="O41" s="18"/>
    </row>
    <row r="42" spans="1:14" ht="18.75">
      <c r="A42" s="6"/>
      <c r="B42" s="542" t="s">
        <v>77</v>
      </c>
      <c r="C42" s="543"/>
      <c r="D42" s="543"/>
      <c r="E42" s="543"/>
      <c r="F42" s="543"/>
      <c r="G42" s="543"/>
      <c r="H42" s="543"/>
      <c r="I42" s="544"/>
      <c r="J42" s="548"/>
      <c r="K42" s="549"/>
      <c r="L42" s="549"/>
      <c r="M42" s="549"/>
      <c r="N42" s="550"/>
    </row>
    <row r="43" spans="2:14" ht="18.75">
      <c r="B43" s="542" t="s">
        <v>78</v>
      </c>
      <c r="C43" s="543"/>
      <c r="D43" s="543"/>
      <c r="E43" s="543"/>
      <c r="F43" s="543"/>
      <c r="G43" s="543"/>
      <c r="H43" s="543"/>
      <c r="I43" s="544"/>
      <c r="J43" s="545"/>
      <c r="K43" s="546"/>
      <c r="L43" s="546"/>
      <c r="M43" s="546"/>
      <c r="N43" s="547"/>
    </row>
    <row r="44" spans="2:14" ht="18.75">
      <c r="B44" s="542" t="s">
        <v>79</v>
      </c>
      <c r="C44" s="543"/>
      <c r="D44" s="543"/>
      <c r="E44" s="543"/>
      <c r="F44" s="543"/>
      <c r="G44" s="543"/>
      <c r="H44" s="543"/>
      <c r="I44" s="544"/>
      <c r="J44" s="578"/>
      <c r="K44" s="579"/>
      <c r="L44" s="579"/>
      <c r="M44" s="579"/>
      <c r="N44" s="580"/>
    </row>
    <row r="45" spans="2:15" ht="18.75">
      <c r="B45" s="542" t="s">
        <v>80</v>
      </c>
      <c r="C45" s="543"/>
      <c r="D45" s="543"/>
      <c r="E45" s="543"/>
      <c r="F45" s="543"/>
      <c r="G45" s="543"/>
      <c r="H45" s="543"/>
      <c r="I45" s="544"/>
      <c r="J45" s="581" t="s">
        <v>0</v>
      </c>
      <c r="K45" s="582"/>
      <c r="L45" s="582"/>
      <c r="M45" s="582"/>
      <c r="N45" s="583"/>
      <c r="O45" s="18"/>
    </row>
    <row r="46" spans="2:15" ht="18.75">
      <c r="B46" s="542" t="s">
        <v>81</v>
      </c>
      <c r="C46" s="543"/>
      <c r="D46" s="543"/>
      <c r="E46" s="543"/>
      <c r="F46" s="543"/>
      <c r="G46" s="543"/>
      <c r="H46" s="543"/>
      <c r="I46" s="544"/>
      <c r="J46" s="584"/>
      <c r="K46" s="584"/>
      <c r="L46" s="584"/>
      <c r="M46" s="584"/>
      <c r="N46" s="584"/>
      <c r="O46" s="18"/>
    </row>
    <row r="47" spans="2:15" ht="18.75">
      <c r="B47" s="542" t="s">
        <v>82</v>
      </c>
      <c r="C47" s="543"/>
      <c r="D47" s="543"/>
      <c r="E47" s="543"/>
      <c r="F47" s="543"/>
      <c r="G47" s="543"/>
      <c r="H47" s="543"/>
      <c r="I47" s="544"/>
      <c r="J47" s="548"/>
      <c r="K47" s="549"/>
      <c r="L47" s="549"/>
      <c r="M47" s="549"/>
      <c r="N47" s="550"/>
      <c r="O47" s="18"/>
    </row>
    <row r="48" spans="1:15" ht="18.75">
      <c r="A48" s="6"/>
      <c r="B48" s="542" t="s">
        <v>83</v>
      </c>
      <c r="C48" s="543"/>
      <c r="D48" s="543"/>
      <c r="E48" s="543"/>
      <c r="F48" s="543"/>
      <c r="G48" s="543"/>
      <c r="H48" s="543"/>
      <c r="I48" s="544"/>
      <c r="J48" s="585"/>
      <c r="K48" s="585"/>
      <c r="L48" s="585"/>
      <c r="M48" s="585"/>
      <c r="N48" s="585"/>
      <c r="O48" s="18"/>
    </row>
    <row r="49" spans="1:15" ht="18.75">
      <c r="A49" s="6"/>
      <c r="B49" s="542" t="s">
        <v>84</v>
      </c>
      <c r="C49" s="543"/>
      <c r="D49" s="543"/>
      <c r="E49" s="543"/>
      <c r="F49" s="543"/>
      <c r="G49" s="543"/>
      <c r="H49" s="543"/>
      <c r="I49" s="544"/>
      <c r="J49" s="586"/>
      <c r="K49" s="587"/>
      <c r="L49" s="587"/>
      <c r="M49" s="587"/>
      <c r="N49" s="588"/>
      <c r="O49" s="18"/>
    </row>
    <row r="50" spans="2:15" ht="18.75">
      <c r="B50" s="542" t="s">
        <v>85</v>
      </c>
      <c r="C50" s="543"/>
      <c r="D50" s="543"/>
      <c r="E50" s="543"/>
      <c r="F50" s="543"/>
      <c r="G50" s="543"/>
      <c r="H50" s="543"/>
      <c r="I50" s="544"/>
      <c r="J50" s="578"/>
      <c r="K50" s="579"/>
      <c r="L50" s="579"/>
      <c r="M50" s="579"/>
      <c r="N50" s="580"/>
      <c r="O50" s="18"/>
    </row>
    <row r="51" spans="2:15" ht="18.75">
      <c r="B51" s="539" t="s">
        <v>86</v>
      </c>
      <c r="C51" s="540"/>
      <c r="D51" s="540"/>
      <c r="E51" s="540"/>
      <c r="F51" s="540"/>
      <c r="G51" s="540"/>
      <c r="H51" s="540"/>
      <c r="I51" s="589"/>
      <c r="J51" s="578"/>
      <c r="K51" s="579"/>
      <c r="L51" s="579"/>
      <c r="M51" s="579"/>
      <c r="N51" s="580"/>
      <c r="O51" s="18"/>
    </row>
    <row r="52" spans="2:14" ht="18.75">
      <c r="B52" s="590" t="s">
        <v>87</v>
      </c>
      <c r="C52" s="591"/>
      <c r="D52" s="591"/>
      <c r="E52" s="591"/>
      <c r="F52" s="591"/>
      <c r="G52" s="591"/>
      <c r="H52" s="591"/>
      <c r="I52" s="592"/>
      <c r="J52" s="593"/>
      <c r="K52" s="594"/>
      <c r="L52" s="594"/>
      <c r="M52" s="594"/>
      <c r="N52" s="595"/>
    </row>
    <row r="53" spans="2:14" ht="18.75">
      <c r="B53" s="539" t="s">
        <v>88</v>
      </c>
      <c r="C53" s="540"/>
      <c r="D53" s="540"/>
      <c r="E53" s="540"/>
      <c r="F53" s="540"/>
      <c r="G53" s="540"/>
      <c r="H53" s="540"/>
      <c r="I53" s="589"/>
      <c r="J53" s="593"/>
      <c r="K53" s="594"/>
      <c r="L53" s="594"/>
      <c r="M53" s="594"/>
      <c r="N53" s="595"/>
    </row>
    <row r="54" spans="2:15" ht="18.75">
      <c r="B54" s="539" t="s">
        <v>89</v>
      </c>
      <c r="C54" s="540"/>
      <c r="D54" s="540"/>
      <c r="E54" s="540"/>
      <c r="F54" s="540"/>
      <c r="G54" s="540"/>
      <c r="H54" s="540"/>
      <c r="I54" s="589"/>
      <c r="J54" s="607"/>
      <c r="K54" s="608"/>
      <c r="L54" s="608"/>
      <c r="M54" s="608"/>
      <c r="N54" s="609"/>
      <c r="O54" s="18"/>
    </row>
    <row r="55" spans="2:15" ht="18.75">
      <c r="B55" s="590" t="s">
        <v>90</v>
      </c>
      <c r="C55" s="591"/>
      <c r="D55" s="591"/>
      <c r="E55" s="591"/>
      <c r="F55" s="591"/>
      <c r="G55" s="591"/>
      <c r="H55" s="591"/>
      <c r="I55" s="592"/>
      <c r="J55" s="578"/>
      <c r="K55" s="579"/>
      <c r="L55" s="579"/>
      <c r="M55" s="579"/>
      <c r="N55" s="580"/>
      <c r="O55" s="18"/>
    </row>
    <row r="56" spans="2:15" ht="18.75">
      <c r="B56" s="542" t="s">
        <v>91</v>
      </c>
      <c r="C56" s="543"/>
      <c r="D56" s="543"/>
      <c r="E56" s="543"/>
      <c r="F56" s="543"/>
      <c r="G56" s="543"/>
      <c r="H56" s="543"/>
      <c r="I56" s="544"/>
      <c r="J56" s="604"/>
      <c r="K56" s="605"/>
      <c r="L56" s="605"/>
      <c r="M56" s="605"/>
      <c r="N56" s="606"/>
      <c r="O56" s="18"/>
    </row>
    <row r="57" spans="2:14" ht="18.75">
      <c r="B57" s="574" t="s">
        <v>92</v>
      </c>
      <c r="C57" s="575"/>
      <c r="D57" s="575"/>
      <c r="E57" s="575"/>
      <c r="F57" s="575"/>
      <c r="G57" s="575"/>
      <c r="H57" s="575"/>
      <c r="I57" s="600"/>
      <c r="J57" s="601"/>
      <c r="K57" s="602"/>
      <c r="L57" s="602"/>
      <c r="M57" s="602"/>
      <c r="N57" s="603"/>
    </row>
    <row r="58" spans="2:14" ht="18.75">
      <c r="B58" s="597"/>
      <c r="C58" s="598"/>
      <c r="D58" s="598"/>
      <c r="E58" s="598"/>
      <c r="F58" s="598"/>
      <c r="G58" s="598"/>
      <c r="H58" s="598"/>
      <c r="I58" s="598"/>
      <c r="J58" s="598"/>
      <c r="K58" s="598"/>
      <c r="L58" s="598"/>
      <c r="M58" s="598"/>
      <c r="N58" s="599"/>
    </row>
    <row r="59" spans="2:14" ht="18.75">
      <c r="B59" s="52"/>
      <c r="C59" s="52"/>
      <c r="D59" s="52"/>
      <c r="E59" s="52"/>
      <c r="F59" s="52"/>
      <c r="G59" s="52"/>
      <c r="H59" s="52"/>
      <c r="I59" s="52"/>
      <c r="J59" s="52"/>
      <c r="K59" s="52"/>
      <c r="L59" s="52"/>
      <c r="M59" s="52"/>
      <c r="N59" s="52"/>
    </row>
    <row r="60" spans="2:14" ht="18.75">
      <c r="B60" s="567" t="s">
        <v>93</v>
      </c>
      <c r="C60" s="567"/>
      <c r="D60" s="567"/>
      <c r="E60" s="567"/>
      <c r="F60" s="567"/>
      <c r="G60" s="567"/>
      <c r="H60" s="567"/>
      <c r="I60" s="567"/>
      <c r="J60" s="567"/>
      <c r="K60" s="567"/>
      <c r="L60" s="567"/>
      <c r="M60" s="567"/>
      <c r="N60" s="567"/>
    </row>
    <row r="61" spans="2:14" ht="18.75">
      <c r="B61" s="567"/>
      <c r="C61" s="567"/>
      <c r="D61" s="567"/>
      <c r="E61" s="567"/>
      <c r="F61" s="567"/>
      <c r="G61" s="567"/>
      <c r="H61" s="567"/>
      <c r="I61" s="567"/>
      <c r="J61" s="567"/>
      <c r="K61" s="567"/>
      <c r="L61" s="567"/>
      <c r="M61" s="567"/>
      <c r="N61" s="567"/>
    </row>
    <row r="62" spans="2:14" ht="18.75">
      <c r="B62" s="567"/>
      <c r="C62" s="567"/>
      <c r="D62" s="567"/>
      <c r="E62" s="567"/>
      <c r="F62" s="567"/>
      <c r="G62" s="567"/>
      <c r="H62" s="567"/>
      <c r="I62" s="567"/>
      <c r="J62" s="567"/>
      <c r="K62" s="567"/>
      <c r="L62" s="567"/>
      <c r="M62" s="567"/>
      <c r="N62" s="567"/>
    </row>
    <row r="63" spans="2:14" ht="131.25" customHeight="1">
      <c r="B63" s="567"/>
      <c r="C63" s="567"/>
      <c r="D63" s="567"/>
      <c r="E63" s="567"/>
      <c r="F63" s="567"/>
      <c r="G63" s="567"/>
      <c r="H63" s="567"/>
      <c r="I63" s="567"/>
      <c r="J63" s="567"/>
      <c r="K63" s="567"/>
      <c r="L63" s="567"/>
      <c r="M63" s="567"/>
      <c r="N63" s="567"/>
    </row>
  </sheetData>
  <sheetProtection password="CCA6" sheet="1" selectLockedCells="1"/>
  <mergeCells count="77">
    <mergeCell ref="C13:J13"/>
    <mergeCell ref="C5:N5"/>
    <mergeCell ref="C12:N12"/>
    <mergeCell ref="C19:N19"/>
    <mergeCell ref="C22:N22"/>
    <mergeCell ref="C15:N15"/>
    <mergeCell ref="C25:N25"/>
    <mergeCell ref="C10:N10"/>
    <mergeCell ref="L6:N8"/>
    <mergeCell ref="C11:J11"/>
    <mergeCell ref="C18:J18"/>
    <mergeCell ref="C31:N31"/>
    <mergeCell ref="C29:N29"/>
    <mergeCell ref="C7:J7"/>
    <mergeCell ref="C14:J14"/>
    <mergeCell ref="C30:K30"/>
    <mergeCell ref="C33:J33"/>
    <mergeCell ref="B58:N58"/>
    <mergeCell ref="B57:I57"/>
    <mergeCell ref="J57:N57"/>
    <mergeCell ref="B55:I55"/>
    <mergeCell ref="J55:N55"/>
    <mergeCell ref="B56:I56"/>
    <mergeCell ref="J56:N56"/>
    <mergeCell ref="B54:I54"/>
    <mergeCell ref="J54:N54"/>
    <mergeCell ref="B51:I51"/>
    <mergeCell ref="B52:I52"/>
    <mergeCell ref="J51:N51"/>
    <mergeCell ref="J52:N52"/>
    <mergeCell ref="B53:I53"/>
    <mergeCell ref="J53:N53"/>
    <mergeCell ref="B47:I47"/>
    <mergeCell ref="J47:N47"/>
    <mergeCell ref="B48:I48"/>
    <mergeCell ref="J48:N48"/>
    <mergeCell ref="B50:I50"/>
    <mergeCell ref="J50:N50"/>
    <mergeCell ref="B49:I49"/>
    <mergeCell ref="J49:N49"/>
    <mergeCell ref="J44:N44"/>
    <mergeCell ref="J45:N45"/>
    <mergeCell ref="B42:I42"/>
    <mergeCell ref="B43:I43"/>
    <mergeCell ref="B44:I44"/>
    <mergeCell ref="B46:I46"/>
    <mergeCell ref="J46:N46"/>
    <mergeCell ref="B60:N63"/>
    <mergeCell ref="F2:K2"/>
    <mergeCell ref="B38:N38"/>
    <mergeCell ref="C32:J32"/>
    <mergeCell ref="D1:K1"/>
    <mergeCell ref="C24:J24"/>
    <mergeCell ref="C26:J26"/>
    <mergeCell ref="C27:J27"/>
    <mergeCell ref="B1:C1"/>
    <mergeCell ref="B39:N39"/>
    <mergeCell ref="B2:C2"/>
    <mergeCell ref="B3:N3"/>
    <mergeCell ref="C4:J4"/>
    <mergeCell ref="C21:J21"/>
    <mergeCell ref="C9:J9"/>
    <mergeCell ref="C23:J23"/>
    <mergeCell ref="C8:J8"/>
    <mergeCell ref="C6:J6"/>
    <mergeCell ref="C17:J17"/>
    <mergeCell ref="C16:J16"/>
    <mergeCell ref="B36:N36"/>
    <mergeCell ref="C20:J20"/>
    <mergeCell ref="B45:I45"/>
    <mergeCell ref="J43:N43"/>
    <mergeCell ref="J42:N42"/>
    <mergeCell ref="C35:J35"/>
    <mergeCell ref="C34:J34"/>
    <mergeCell ref="B41:N41"/>
    <mergeCell ref="B40:I40"/>
    <mergeCell ref="J40:N40"/>
  </mergeCells>
  <printOptions/>
  <pageMargins left="0.5" right="0.5" top="0.5" bottom="0.5" header="0.30000001192092896" footer="0.30000001192092896"/>
  <pageSetup errors="blank" fitToHeight="1" fitToWidth="1" horizontalDpi="600" verticalDpi="600" orientation="portrait" scale="34" r:id="rId3"/>
  <headerFooter>
    <oddHeader>&amp;L&amp;D     &amp;T</oddHeader>
  </headerFooter>
  <legacyDrawing r:id="rId2"/>
</worksheet>
</file>

<file path=xl/worksheets/sheet10.xml><?xml version="1.0" encoding="utf-8"?>
<worksheet xmlns="http://schemas.openxmlformats.org/spreadsheetml/2006/main" xmlns:r="http://schemas.openxmlformats.org/officeDocument/2006/relationships">
  <sheetPr>
    <pageSetUpPr fitToPage="1"/>
  </sheetPr>
  <dimension ref="A1:M51"/>
  <sheetViews>
    <sheetView zoomScale="116" zoomScaleNormal="116" zoomScaleSheetLayoutView="85" zoomScalePageLayoutView="85" workbookViewId="0" topLeftCell="A13">
      <selection activeCell="D21" sqref="D21"/>
    </sheetView>
  </sheetViews>
  <sheetFormatPr defaultColWidth="9.33203125" defaultRowHeight="12.75"/>
  <cols>
    <col min="1" max="1" width="5.5" style="3" customWidth="1"/>
    <col min="2" max="2" width="11" style="3" customWidth="1"/>
    <col min="3" max="3" width="12.5" style="3" customWidth="1"/>
    <col min="4" max="5" width="18.5" style="3" customWidth="1"/>
    <col min="6" max="6" width="6.16015625" style="3" customWidth="1"/>
    <col min="7" max="7" width="18.5" style="3" customWidth="1"/>
    <col min="8" max="8" width="7" style="3" customWidth="1"/>
    <col min="9" max="9" width="15.66015625" style="3" customWidth="1"/>
    <col min="10" max="16384" width="9.33203125" style="3" customWidth="1"/>
  </cols>
  <sheetData>
    <row r="1" spans="1:9" ht="12.75">
      <c r="A1" s="958" t="s">
        <v>721</v>
      </c>
      <c r="B1" s="958"/>
      <c r="C1" s="958"/>
      <c r="D1" s="958"/>
      <c r="E1" s="958"/>
      <c r="F1" s="958"/>
      <c r="G1" s="958"/>
      <c r="H1" s="958"/>
      <c r="I1" s="958"/>
    </row>
    <row r="2" spans="1:9" ht="33">
      <c r="A2" s="978" t="s">
        <v>722</v>
      </c>
      <c r="B2" s="978"/>
      <c r="C2" s="978"/>
      <c r="D2" s="978"/>
      <c r="E2" s="978"/>
      <c r="F2" s="978"/>
      <c r="G2" s="978"/>
      <c r="H2" s="978"/>
      <c r="I2" s="978"/>
    </row>
    <row r="3" spans="1:9" ht="33">
      <c r="A3" s="978" t="s">
        <v>723</v>
      </c>
      <c r="B3" s="978"/>
      <c r="C3" s="978"/>
      <c r="D3" s="978"/>
      <c r="E3" s="978"/>
      <c r="F3" s="978"/>
      <c r="G3" s="978"/>
      <c r="H3" s="978"/>
      <c r="I3" s="978"/>
    </row>
    <row r="4" spans="1:9" ht="15">
      <c r="A4" s="473" t="s">
        <v>604</v>
      </c>
      <c r="B4" s="961" t="str">
        <f>(eff_desc)</f>
        <v>WNP-NORTH PLAINS WATER DISTRICT (2021)</v>
      </c>
      <c r="C4" s="961"/>
      <c r="D4" s="961"/>
      <c r="E4" s="961"/>
      <c r="F4" s="961"/>
      <c r="G4" s="961"/>
      <c r="H4" s="971" t="s">
        <v>724</v>
      </c>
      <c r="I4" s="971"/>
    </row>
    <row r="5" spans="1:9" ht="15">
      <c r="A5" s="455"/>
      <c r="B5" s="971" t="s">
        <v>725</v>
      </c>
      <c r="C5" s="971"/>
      <c r="D5" s="971"/>
      <c r="E5" s="971"/>
      <c r="F5" s="971"/>
      <c r="G5" s="971"/>
      <c r="H5" s="455"/>
      <c r="I5" s="455"/>
    </row>
    <row r="6" spans="1:9" ht="15">
      <c r="A6" s="957" t="s">
        <v>726</v>
      </c>
      <c r="B6" s="957"/>
      <c r="C6" s="961">
        <f>(publicmeetingat)</f>
        <v>0</v>
      </c>
      <c r="D6" s="961"/>
      <c r="E6" s="961"/>
      <c r="F6" s="961"/>
      <c r="G6" s="961"/>
      <c r="H6" s="961"/>
      <c r="I6" s="961"/>
    </row>
    <row r="7" spans="1:9" ht="15">
      <c r="A7" s="971"/>
      <c r="B7" s="971"/>
      <c r="C7" s="968" t="s">
        <v>727</v>
      </c>
      <c r="D7" s="968"/>
      <c r="E7" s="968"/>
      <c r="F7" s="968"/>
      <c r="G7" s="968"/>
      <c r="H7" s="968"/>
      <c r="I7" s="968"/>
    </row>
    <row r="8" spans="1:9" ht="15">
      <c r="A8" s="455" t="s">
        <v>728</v>
      </c>
      <c r="B8" s="961">
        <f>(nameofroom_building_physicallocation)</f>
        <v>0</v>
      </c>
      <c r="C8" s="961"/>
      <c r="D8" s="961"/>
      <c r="E8" s="961"/>
      <c r="F8" s="961"/>
      <c r="G8" s="961"/>
      <c r="H8" s="961"/>
      <c r="I8" s="961"/>
    </row>
    <row r="9" spans="1:9" ht="15">
      <c r="A9" s="971" t="s">
        <v>729</v>
      </c>
      <c r="B9" s="971"/>
      <c r="C9" s="971"/>
      <c r="D9" s="971"/>
      <c r="E9" s="971"/>
      <c r="F9" s="971"/>
      <c r="G9" s="971"/>
      <c r="H9" s="971"/>
      <c r="I9" s="971"/>
    </row>
    <row r="10" spans="1:9" ht="15">
      <c r="A10" s="961">
        <f>(city_state)</f>
        <v>0</v>
      </c>
      <c r="B10" s="961"/>
      <c r="C10" s="961"/>
      <c r="D10" s="961"/>
      <c r="E10" s="971"/>
      <c r="F10" s="971"/>
      <c r="G10" s="971"/>
      <c r="H10" s="971"/>
      <c r="I10" s="971"/>
    </row>
    <row r="11" spans="1:9" ht="15">
      <c r="A11" s="968" t="s">
        <v>730</v>
      </c>
      <c r="B11" s="968"/>
      <c r="C11" s="968"/>
      <c r="D11" s="968"/>
      <c r="E11" s="971"/>
      <c r="F11" s="971"/>
      <c r="G11" s="971"/>
      <c r="H11" s="971"/>
      <c r="I11" s="971"/>
    </row>
    <row r="12" spans="1:9" ht="15">
      <c r="A12" s="971"/>
      <c r="B12" s="971"/>
      <c r="C12" s="971"/>
      <c r="D12" s="971"/>
      <c r="E12" s="971"/>
      <c r="F12" s="971"/>
      <c r="G12" s="971"/>
      <c r="H12" s="971"/>
      <c r="I12" s="971"/>
    </row>
    <row r="13" spans="1:9" ht="14.25">
      <c r="A13" s="972" t="s">
        <v>731</v>
      </c>
      <c r="B13" s="972"/>
      <c r="C13" s="972"/>
      <c r="D13" s="972"/>
      <c r="E13" s="972"/>
      <c r="F13" s="972"/>
      <c r="G13" s="972"/>
      <c r="H13" s="972"/>
      <c r="I13" s="972"/>
    </row>
    <row r="14" spans="1:9" ht="14.25">
      <c r="A14" s="972" t="s">
        <v>732</v>
      </c>
      <c r="B14" s="972"/>
      <c r="C14" s="972"/>
      <c r="D14" s="972"/>
      <c r="E14" s="972"/>
      <c r="F14" s="972"/>
      <c r="G14" s="972"/>
      <c r="H14" s="972"/>
      <c r="I14" s="972"/>
    </row>
    <row r="15" spans="1:9" ht="15">
      <c r="A15" s="957"/>
      <c r="B15" s="957"/>
      <c r="C15" s="957"/>
      <c r="D15" s="957"/>
      <c r="E15" s="957"/>
      <c r="F15" s="957"/>
      <c r="G15" s="957"/>
      <c r="H15" s="957"/>
      <c r="I15" s="957"/>
    </row>
    <row r="16" spans="1:9" ht="15">
      <c r="A16" s="957" t="s">
        <v>733</v>
      </c>
      <c r="B16" s="957"/>
      <c r="C16" s="957"/>
      <c r="D16" s="957"/>
      <c r="E16" s="957"/>
      <c r="F16" s="957"/>
      <c r="G16" s="957"/>
      <c r="H16" s="957"/>
      <c r="I16" s="957"/>
    </row>
    <row r="17" spans="1:9" ht="15">
      <c r="A17" s="957" t="s">
        <v>734</v>
      </c>
      <c r="B17" s="957"/>
      <c r="C17" s="957"/>
      <c r="D17" s="957"/>
      <c r="E17" s="957"/>
      <c r="F17" s="957"/>
      <c r="G17" s="957"/>
      <c r="H17" s="957"/>
      <c r="I17" s="957"/>
    </row>
    <row r="18" spans="1:9" ht="15">
      <c r="A18" s="957" t="s">
        <v>735</v>
      </c>
      <c r="B18" s="957"/>
      <c r="C18" s="957"/>
      <c r="D18" s="957"/>
      <c r="E18" s="957"/>
      <c r="F18" s="957"/>
      <c r="G18" s="957"/>
      <c r="H18" s="957"/>
      <c r="I18" s="957"/>
    </row>
    <row r="19" spans="1:9" ht="15">
      <c r="A19" s="983"/>
      <c r="B19" s="983"/>
      <c r="C19" s="983"/>
      <c r="D19" s="983"/>
      <c r="E19" s="983"/>
      <c r="F19" s="983"/>
      <c r="G19" s="983"/>
      <c r="H19" s="983"/>
      <c r="I19" s="983"/>
    </row>
    <row r="20" spans="1:9" ht="15">
      <c r="A20" s="971"/>
      <c r="B20" s="971"/>
      <c r="C20" s="971"/>
      <c r="D20" s="971"/>
      <c r="E20" s="971"/>
      <c r="F20" s="971"/>
      <c r="G20" s="971"/>
      <c r="H20" s="971"/>
      <c r="I20" s="971"/>
    </row>
    <row r="21" spans="1:9" ht="15">
      <c r="A21" s="957" t="s">
        <v>736</v>
      </c>
      <c r="B21" s="957"/>
      <c r="C21" s="957"/>
      <c r="D21" s="486" t="s">
        <v>565</v>
      </c>
      <c r="E21" s="957" t="s">
        <v>737</v>
      </c>
      <c r="F21" s="957"/>
      <c r="G21" s="957"/>
      <c r="H21" s="957"/>
      <c r="I21" s="957"/>
    </row>
    <row r="22" spans="1:9" ht="15">
      <c r="A22" s="984" t="s">
        <v>738</v>
      </c>
      <c r="B22" s="984"/>
      <c r="C22" s="984"/>
      <c r="D22" s="455"/>
      <c r="E22" s="985"/>
      <c r="F22" s="985"/>
      <c r="G22" s="985"/>
      <c r="H22" s="985"/>
      <c r="I22" s="985"/>
    </row>
    <row r="23" spans="1:9" ht="15">
      <c r="A23" s="984" t="s">
        <v>739</v>
      </c>
      <c r="B23" s="984"/>
      <c r="C23" s="984"/>
      <c r="D23" s="486" t="s">
        <v>565</v>
      </c>
      <c r="E23" s="985" t="s">
        <v>740</v>
      </c>
      <c r="F23" s="985"/>
      <c r="G23" s="985"/>
      <c r="H23" s="985"/>
      <c r="I23" s="985"/>
    </row>
    <row r="24" spans="1:9" ht="15">
      <c r="A24" s="961"/>
      <c r="B24" s="961"/>
      <c r="C24" s="961"/>
      <c r="D24" s="961"/>
      <c r="E24" s="961"/>
      <c r="F24" s="961"/>
      <c r="G24" s="961"/>
      <c r="H24" s="961"/>
      <c r="I24" s="961"/>
    </row>
    <row r="25" spans="1:9" ht="14.25">
      <c r="A25" s="959" t="s">
        <v>741</v>
      </c>
      <c r="B25" s="959"/>
      <c r="C25" s="959"/>
      <c r="D25" s="959"/>
      <c r="E25" s="959"/>
      <c r="F25" s="959"/>
      <c r="G25" s="959"/>
      <c r="H25" s="959"/>
      <c r="I25" s="959"/>
    </row>
    <row r="26" spans="1:9" ht="14.25">
      <c r="A26" s="959"/>
      <c r="B26" s="959"/>
      <c r="C26" s="959"/>
      <c r="D26" s="959"/>
      <c r="E26" s="959"/>
      <c r="F26" s="959"/>
      <c r="G26" s="959"/>
      <c r="H26" s="959"/>
      <c r="I26" s="959"/>
    </row>
    <row r="27" spans="1:9" ht="15">
      <c r="A27" s="957" t="s">
        <v>742</v>
      </c>
      <c r="B27" s="957"/>
      <c r="C27" s="957"/>
      <c r="D27" s="957"/>
      <c r="E27" s="957"/>
      <c r="F27" s="957"/>
      <c r="G27" s="957"/>
      <c r="H27" s="957"/>
      <c r="I27" s="957"/>
    </row>
    <row r="28" spans="1:9" ht="15">
      <c r="A28" s="957" t="s">
        <v>743</v>
      </c>
      <c r="B28" s="957"/>
      <c r="C28" s="957"/>
      <c r="D28" s="957"/>
      <c r="E28" s="957"/>
      <c r="F28" s="957"/>
      <c r="G28" s="957"/>
      <c r="H28" s="957"/>
      <c r="I28" s="957"/>
    </row>
    <row r="29" spans="1:9" ht="15">
      <c r="A29" s="957" t="s">
        <v>744</v>
      </c>
      <c r="B29" s="957"/>
      <c r="C29" s="957"/>
      <c r="D29" s="957"/>
      <c r="E29" s="957"/>
      <c r="F29" s="957"/>
      <c r="G29" s="957"/>
      <c r="H29" s="957"/>
      <c r="I29" s="957"/>
    </row>
    <row r="30" spans="1:9" ht="15">
      <c r="A30" s="971"/>
      <c r="B30" s="971"/>
      <c r="C30" s="971"/>
      <c r="D30" s="971"/>
      <c r="E30" s="971"/>
      <c r="F30" s="971"/>
      <c r="G30" s="971"/>
      <c r="H30" s="971"/>
      <c r="I30" s="971"/>
    </row>
    <row r="31" spans="1:9" ht="15">
      <c r="A31" s="957" t="s">
        <v>745</v>
      </c>
      <c r="B31" s="957"/>
      <c r="C31" s="957"/>
      <c r="D31" s="476"/>
      <c r="E31" s="957" t="s">
        <v>746</v>
      </c>
      <c r="F31" s="957"/>
      <c r="G31" s="476"/>
      <c r="H31" s="957" t="s">
        <v>747</v>
      </c>
      <c r="I31" s="957"/>
    </row>
    <row r="32" spans="1:9" ht="15">
      <c r="A32" s="957" t="s">
        <v>748</v>
      </c>
      <c r="B32" s="957"/>
      <c r="C32" s="957"/>
      <c r="D32" s="478"/>
      <c r="E32" s="957" t="s">
        <v>746</v>
      </c>
      <c r="F32" s="957"/>
      <c r="G32" s="478"/>
      <c r="H32" s="957" t="s">
        <v>747</v>
      </c>
      <c r="I32" s="957"/>
    </row>
    <row r="33" spans="1:9" ht="15">
      <c r="A33" s="957" t="s">
        <v>749</v>
      </c>
      <c r="B33" s="957"/>
      <c r="C33" s="957"/>
      <c r="D33" s="478"/>
      <c r="E33" s="957" t="s">
        <v>746</v>
      </c>
      <c r="F33" s="957"/>
      <c r="G33" s="478"/>
      <c r="H33" s="957" t="s">
        <v>747</v>
      </c>
      <c r="I33" s="957"/>
    </row>
    <row r="34" spans="1:9" ht="15">
      <c r="A34" s="971"/>
      <c r="B34" s="971"/>
      <c r="C34" s="971"/>
      <c r="D34" s="971"/>
      <c r="E34" s="971"/>
      <c r="F34" s="971"/>
      <c r="G34" s="971"/>
      <c r="H34" s="971"/>
      <c r="I34" s="971"/>
    </row>
    <row r="35" spans="1:9" ht="14.25">
      <c r="A35" s="959" t="s">
        <v>750</v>
      </c>
      <c r="B35" s="959"/>
      <c r="C35" s="959"/>
      <c r="D35" s="959"/>
      <c r="E35" s="959"/>
      <c r="F35" s="959"/>
      <c r="G35" s="959"/>
      <c r="H35" s="959"/>
      <c r="I35" s="959"/>
    </row>
    <row r="36" spans="1:9" ht="14.25">
      <c r="A36" s="959" t="s">
        <v>751</v>
      </c>
      <c r="B36" s="959"/>
      <c r="C36" s="959"/>
      <c r="D36" s="959"/>
      <c r="E36" s="959"/>
      <c r="F36" s="959"/>
      <c r="G36" s="959"/>
      <c r="H36" s="959"/>
      <c r="I36" s="959"/>
    </row>
    <row r="37" spans="1:9" ht="15">
      <c r="A37" s="971"/>
      <c r="B37" s="971"/>
      <c r="C37" s="971"/>
      <c r="D37" s="971"/>
      <c r="E37" s="971"/>
      <c r="F37" s="971"/>
      <c r="G37" s="971"/>
      <c r="H37" s="971"/>
      <c r="I37" s="971"/>
    </row>
    <row r="38" spans="1:9" ht="15">
      <c r="A38" s="971"/>
      <c r="B38" s="971"/>
      <c r="C38" s="971"/>
      <c r="D38" s="971"/>
      <c r="E38" s="477" t="s">
        <v>752</v>
      </c>
      <c r="F38" s="455"/>
      <c r="G38" s="477" t="s">
        <v>753</v>
      </c>
      <c r="H38" s="971"/>
      <c r="I38" s="971"/>
    </row>
    <row r="39" spans="1:9" ht="15">
      <c r="A39" s="957" t="s">
        <v>754</v>
      </c>
      <c r="B39" s="957"/>
      <c r="C39" s="957"/>
      <c r="D39" s="957"/>
      <c r="E39" s="486" t="s">
        <v>565</v>
      </c>
      <c r="F39" s="456"/>
      <c r="G39" s="486" t="s">
        <v>565</v>
      </c>
      <c r="H39" s="971"/>
      <c r="I39" s="971"/>
    </row>
    <row r="40" spans="1:9" ht="15">
      <c r="A40" s="957" t="s">
        <v>755</v>
      </c>
      <c r="B40" s="957"/>
      <c r="C40" s="957"/>
      <c r="D40" s="957"/>
      <c r="E40" s="486" t="s">
        <v>565</v>
      </c>
      <c r="F40" s="456"/>
      <c r="G40" s="492" t="s">
        <v>565</v>
      </c>
      <c r="H40" s="971"/>
      <c r="I40" s="971"/>
    </row>
    <row r="41" spans="1:9" ht="15">
      <c r="A41" s="957" t="s">
        <v>756</v>
      </c>
      <c r="B41" s="957"/>
      <c r="C41" s="957"/>
      <c r="D41" s="957"/>
      <c r="E41" s="486" t="s">
        <v>565</v>
      </c>
      <c r="F41" s="456"/>
      <c r="G41" s="492" t="s">
        <v>565</v>
      </c>
      <c r="H41" s="971"/>
      <c r="I41" s="971"/>
    </row>
    <row r="42" spans="1:9" ht="15">
      <c r="A42" s="957" t="s">
        <v>757</v>
      </c>
      <c r="B42" s="957"/>
      <c r="C42" s="957"/>
      <c r="D42" s="957"/>
      <c r="E42" s="486" t="s">
        <v>565</v>
      </c>
      <c r="F42" s="456"/>
      <c r="G42" s="492" t="s">
        <v>565</v>
      </c>
      <c r="H42" s="971"/>
      <c r="I42" s="971"/>
    </row>
    <row r="43" spans="1:13" ht="15">
      <c r="A43" s="971"/>
      <c r="B43" s="986"/>
      <c r="C43" s="986"/>
      <c r="D43" s="986"/>
      <c r="E43" s="986"/>
      <c r="F43" s="986"/>
      <c r="G43" s="986"/>
      <c r="H43" s="986"/>
      <c r="I43" s="986"/>
      <c r="J43" s="232"/>
      <c r="K43" s="232"/>
      <c r="L43" s="232"/>
      <c r="M43" s="232"/>
    </row>
    <row r="44" spans="1:9" ht="15">
      <c r="A44" s="957" t="s">
        <v>758</v>
      </c>
      <c r="B44" s="957"/>
      <c r="C44" s="957"/>
      <c r="D44" s="957"/>
      <c r="E44" s="957"/>
      <c r="F44" s="957"/>
      <c r="G44" s="957"/>
      <c r="H44" s="957"/>
      <c r="I44" s="957"/>
    </row>
    <row r="45" spans="1:9" ht="15">
      <c r="A45" s="957" t="s">
        <v>759</v>
      </c>
      <c r="B45" s="957"/>
      <c r="C45" s="957"/>
      <c r="D45" s="957"/>
      <c r="E45" s="957"/>
      <c r="F45" s="957"/>
      <c r="G45" s="957"/>
      <c r="H45" s="957"/>
      <c r="I45" s="957"/>
    </row>
    <row r="46" spans="1:9" ht="15">
      <c r="A46" s="957" t="s">
        <v>760</v>
      </c>
      <c r="B46" s="957"/>
      <c r="C46" s="957"/>
      <c r="D46" s="957"/>
      <c r="E46" s="957"/>
      <c r="F46" s="957"/>
      <c r="G46" s="957"/>
      <c r="H46" s="957"/>
      <c r="I46" s="957"/>
    </row>
    <row r="47" spans="1:9" ht="14.25">
      <c r="A47" s="959" t="s">
        <v>761</v>
      </c>
      <c r="B47" s="959"/>
      <c r="C47" s="959"/>
      <c r="D47" s="959"/>
      <c r="E47" s="959"/>
      <c r="F47" s="959"/>
      <c r="G47" s="959"/>
      <c r="H47" s="959"/>
      <c r="I47" s="959"/>
    </row>
    <row r="48" spans="1:9" ht="15">
      <c r="A48" s="987"/>
      <c r="B48" s="987"/>
      <c r="C48" s="987"/>
      <c r="D48" s="987"/>
      <c r="E48" s="987"/>
      <c r="F48" s="987"/>
      <c r="G48" s="987"/>
      <c r="H48" s="987"/>
      <c r="I48" s="987"/>
    </row>
    <row r="49" spans="1:9" ht="15">
      <c r="A49" s="971" t="s">
        <v>762</v>
      </c>
      <c r="B49" s="971"/>
      <c r="C49" s="971"/>
      <c r="D49" s="971"/>
      <c r="E49" s="971"/>
      <c r="F49" s="971"/>
      <c r="G49" s="966" t="s">
        <v>565</v>
      </c>
      <c r="H49" s="966"/>
      <c r="I49" s="455"/>
    </row>
    <row r="50" spans="1:9" ht="15">
      <c r="A50" s="957" t="s">
        <v>763</v>
      </c>
      <c r="B50" s="957"/>
      <c r="C50" s="957"/>
      <c r="D50" s="957"/>
      <c r="E50" s="957"/>
      <c r="F50" s="957"/>
      <c r="G50" s="957"/>
      <c r="H50" s="957"/>
      <c r="I50" s="957"/>
    </row>
    <row r="51" spans="1:9" ht="15">
      <c r="A51" s="473"/>
      <c r="B51" s="473"/>
      <c r="C51" s="473"/>
      <c r="D51" s="473"/>
      <c r="E51" s="473"/>
      <c r="F51" s="473"/>
      <c r="G51" s="473"/>
      <c r="H51" s="473"/>
      <c r="I51" s="473"/>
    </row>
  </sheetData>
  <sheetProtection password="CCA6" sheet="1" selectLockedCells="1"/>
  <mergeCells count="70">
    <mergeCell ref="A47:I47"/>
    <mergeCell ref="A48:I48"/>
    <mergeCell ref="A49:F49"/>
    <mergeCell ref="G49:H49"/>
    <mergeCell ref="A50:I50"/>
    <mergeCell ref="A46:I46"/>
    <mergeCell ref="A39:D39"/>
    <mergeCell ref="H39:I39"/>
    <mergeCell ref="A40:D40"/>
    <mergeCell ref="H40:I40"/>
    <mergeCell ref="A41:D41"/>
    <mergeCell ref="H41:I41"/>
    <mergeCell ref="A42:D42"/>
    <mergeCell ref="H42:I42"/>
    <mergeCell ref="A43:I43"/>
    <mergeCell ref="A44:I44"/>
    <mergeCell ref="A45:I45"/>
    <mergeCell ref="A34:I34"/>
    <mergeCell ref="A35:I35"/>
    <mergeCell ref="A36:I36"/>
    <mergeCell ref="A37:I37"/>
    <mergeCell ref="A38:D38"/>
    <mergeCell ref="H38:I38"/>
    <mergeCell ref="A32:C32"/>
    <mergeCell ref="E32:F32"/>
    <mergeCell ref="H32:I32"/>
    <mergeCell ref="A33:C33"/>
    <mergeCell ref="E33:F33"/>
    <mergeCell ref="H33:I33"/>
    <mergeCell ref="A28:I28"/>
    <mergeCell ref="A29:I29"/>
    <mergeCell ref="A30:I30"/>
    <mergeCell ref="A31:C31"/>
    <mergeCell ref="E31:F31"/>
    <mergeCell ref="H31:I31"/>
    <mergeCell ref="A27:I27"/>
    <mergeCell ref="A19:I19"/>
    <mergeCell ref="A20:I20"/>
    <mergeCell ref="A21:C21"/>
    <mergeCell ref="E21:I21"/>
    <mergeCell ref="A22:C22"/>
    <mergeCell ref="E22:I22"/>
    <mergeCell ref="A23:C23"/>
    <mergeCell ref="E23:I23"/>
    <mergeCell ref="A24:I24"/>
    <mergeCell ref="A6:B6"/>
    <mergeCell ref="C6:I6"/>
    <mergeCell ref="A25:I25"/>
    <mergeCell ref="A26:I26"/>
    <mergeCell ref="A18:I18"/>
    <mergeCell ref="A9:I9"/>
    <mergeCell ref="A10:D10"/>
    <mergeCell ref="E10:I10"/>
    <mergeCell ref="A11:D11"/>
    <mergeCell ref="E11:I11"/>
    <mergeCell ref="A1:I1"/>
    <mergeCell ref="A2:I2"/>
    <mergeCell ref="A3:I3"/>
    <mergeCell ref="B4:G4"/>
    <mergeCell ref="H4:I4"/>
    <mergeCell ref="B5:G5"/>
    <mergeCell ref="A7:B7"/>
    <mergeCell ref="C7:I7"/>
    <mergeCell ref="A14:I14"/>
    <mergeCell ref="A15:I15"/>
    <mergeCell ref="A16:I16"/>
    <mergeCell ref="A17:I17"/>
    <mergeCell ref="B8:I8"/>
    <mergeCell ref="A12:I12"/>
    <mergeCell ref="A13:I13"/>
  </mergeCells>
  <printOptions/>
  <pageMargins left="0.699999988079071" right="0.699999988079071" top="0.75" bottom="0.75" header="0.30000001192092896" footer="0.30000001192092896"/>
  <pageSetup errors="blank" fitToHeight="1" fitToWidth="1" horizontalDpi="300" verticalDpi="300" orientation="portrait" scale="88"/>
  <headerFooter>
    <oddHeader>&amp;L&amp;D     &amp;T</oddHeader>
  </headerFooter>
  <legacyDrawing r:id="rId2"/>
</worksheet>
</file>

<file path=xl/worksheets/sheet11.xml><?xml version="1.0" encoding="utf-8"?>
<worksheet xmlns="http://schemas.openxmlformats.org/spreadsheetml/2006/main" xmlns:r="http://schemas.openxmlformats.org/officeDocument/2006/relationships">
  <sheetPr>
    <pageSetUpPr fitToPage="1"/>
  </sheetPr>
  <dimension ref="A1:M48"/>
  <sheetViews>
    <sheetView zoomScalePageLayoutView="0" workbookViewId="0" topLeftCell="A1">
      <selection activeCell="B6" sqref="B6"/>
    </sheetView>
  </sheetViews>
  <sheetFormatPr defaultColWidth="9.33203125" defaultRowHeight="12.75"/>
  <cols>
    <col min="1" max="1" width="22.66015625" style="3" customWidth="1"/>
    <col min="2" max="2" width="14" style="3" customWidth="1"/>
    <col min="3" max="3" width="2.33203125" style="3" customWidth="1"/>
    <col min="4" max="4" width="14" style="3" customWidth="1"/>
    <col min="5" max="5" width="2.33203125" style="3" customWidth="1"/>
    <col min="6" max="6" width="14" style="3" customWidth="1"/>
    <col min="7" max="7" width="2.33203125" style="3" customWidth="1"/>
    <col min="8" max="8" width="14" style="3" customWidth="1"/>
    <col min="9" max="9" width="2.33203125" style="3" customWidth="1"/>
    <col min="10" max="10" width="14" style="3" customWidth="1"/>
    <col min="11" max="11" width="7.66015625" style="3" customWidth="1"/>
    <col min="12" max="12" width="6.83203125" style="3" customWidth="1"/>
    <col min="13" max="16384" width="9.33203125" style="3" customWidth="1"/>
  </cols>
  <sheetData>
    <row r="1" spans="1:12" ht="12.75">
      <c r="A1" s="975"/>
      <c r="B1" s="975"/>
      <c r="C1" s="975"/>
      <c r="D1" s="975"/>
      <c r="E1" s="975"/>
      <c r="F1" s="975"/>
      <c r="G1" s="975"/>
      <c r="H1" s="975"/>
      <c r="I1" s="975"/>
      <c r="J1" s="975"/>
      <c r="K1" s="975"/>
      <c r="L1" s="975"/>
    </row>
    <row r="2" spans="1:12" ht="12.75">
      <c r="A2" s="975"/>
      <c r="B2" s="975"/>
      <c r="C2" s="975"/>
      <c r="D2" s="975"/>
      <c r="E2" s="975"/>
      <c r="F2" s="975"/>
      <c r="G2" s="975"/>
      <c r="H2" s="975"/>
      <c r="I2" s="975"/>
      <c r="J2" s="975"/>
      <c r="K2" s="975"/>
      <c r="L2" s="975"/>
    </row>
    <row r="3" spans="1:12" ht="14.25">
      <c r="A3" s="988" t="s">
        <v>764</v>
      </c>
      <c r="B3" s="959"/>
      <c r="C3" s="959"/>
      <c r="D3" s="959"/>
      <c r="E3" s="959"/>
      <c r="F3" s="959"/>
      <c r="G3" s="959"/>
      <c r="H3" s="959"/>
      <c r="I3" s="959"/>
      <c r="J3" s="959"/>
      <c r="K3" s="959"/>
      <c r="L3" s="959"/>
    </row>
    <row r="4" spans="1:12" ht="14.25">
      <c r="A4" s="959"/>
      <c r="B4" s="959"/>
      <c r="C4" s="959"/>
      <c r="D4" s="959"/>
      <c r="E4" s="959"/>
      <c r="F4" s="959"/>
      <c r="G4" s="959"/>
      <c r="H4" s="959"/>
      <c r="I4" s="959"/>
      <c r="J4" s="959"/>
      <c r="K4" s="959"/>
      <c r="L4" s="959"/>
    </row>
    <row r="5" spans="1:12" ht="30">
      <c r="A5" s="455"/>
      <c r="B5" s="493" t="s">
        <v>765</v>
      </c>
      <c r="C5" s="494"/>
      <c r="D5" s="495" t="s">
        <v>766</v>
      </c>
      <c r="E5" s="496"/>
      <c r="F5" s="497" t="s">
        <v>767</v>
      </c>
      <c r="G5" s="498"/>
      <c r="H5" s="495" t="s">
        <v>768</v>
      </c>
      <c r="I5" s="455"/>
      <c r="J5" s="495" t="s">
        <v>769</v>
      </c>
      <c r="K5" s="455"/>
      <c r="L5" s="455"/>
    </row>
    <row r="6" spans="1:12" ht="15">
      <c r="A6" s="455" t="s">
        <v>770</v>
      </c>
      <c r="B6" s="499" t="s">
        <v>565</v>
      </c>
      <c r="C6" s="455"/>
      <c r="D6" s="499" t="s">
        <v>565</v>
      </c>
      <c r="E6" s="455" t="s">
        <v>771</v>
      </c>
      <c r="F6" s="499" t="s">
        <v>565</v>
      </c>
      <c r="G6" s="455"/>
      <c r="H6" s="499" t="s">
        <v>565</v>
      </c>
      <c r="I6" s="455"/>
      <c r="J6" s="499" t="s">
        <v>565</v>
      </c>
      <c r="K6" s="455"/>
      <c r="L6" s="455"/>
    </row>
    <row r="7" spans="1:12" ht="60">
      <c r="A7" s="494" t="s">
        <v>772</v>
      </c>
      <c r="B7" s="500" t="s">
        <v>565</v>
      </c>
      <c r="C7" s="501"/>
      <c r="D7" s="500" t="s">
        <v>565</v>
      </c>
      <c r="E7" s="501" t="s">
        <v>771</v>
      </c>
      <c r="F7" s="500" t="s">
        <v>565</v>
      </c>
      <c r="G7" s="501"/>
      <c r="H7" s="502" t="s">
        <v>565</v>
      </c>
      <c r="I7" s="455"/>
      <c r="J7" s="500" t="s">
        <v>565</v>
      </c>
      <c r="K7" s="455"/>
      <c r="L7" s="455"/>
    </row>
    <row r="8" spans="1:12" ht="15">
      <c r="A8" s="455" t="s">
        <v>773</v>
      </c>
      <c r="B8" s="499" t="s">
        <v>565</v>
      </c>
      <c r="C8" s="455"/>
      <c r="D8" s="499" t="s">
        <v>565</v>
      </c>
      <c r="E8" s="455" t="s">
        <v>771</v>
      </c>
      <c r="F8" s="499" t="s">
        <v>565</v>
      </c>
      <c r="G8" s="455"/>
      <c r="H8" s="503" t="s">
        <v>565</v>
      </c>
      <c r="I8" s="455"/>
      <c r="J8" s="499" t="s">
        <v>565</v>
      </c>
      <c r="K8" s="455"/>
      <c r="L8" s="455"/>
    </row>
    <row r="9" spans="1:12" ht="15">
      <c r="A9" s="971"/>
      <c r="B9" s="971"/>
      <c r="C9" s="971"/>
      <c r="D9" s="971"/>
      <c r="E9" s="971"/>
      <c r="F9" s="971"/>
      <c r="G9" s="971"/>
      <c r="H9" s="971"/>
      <c r="I9" s="971"/>
      <c r="J9" s="971"/>
      <c r="K9" s="971"/>
      <c r="L9" s="971"/>
    </row>
    <row r="10" spans="1:12" ht="15">
      <c r="A10" s="957" t="s">
        <v>774</v>
      </c>
      <c r="B10" s="957"/>
      <c r="C10" s="957"/>
      <c r="D10" s="957"/>
      <c r="E10" s="957"/>
      <c r="F10" s="957"/>
      <c r="G10" s="957"/>
      <c r="H10" s="957"/>
      <c r="I10" s="957"/>
      <c r="J10" s="957"/>
      <c r="K10" s="957"/>
      <c r="L10" s="957"/>
    </row>
    <row r="11" spans="1:12" ht="15">
      <c r="A11" s="957" t="s">
        <v>775</v>
      </c>
      <c r="B11" s="957"/>
      <c r="C11" s="957"/>
      <c r="D11" s="957"/>
      <c r="E11" s="957"/>
      <c r="F11" s="957"/>
      <c r="G11" s="957"/>
      <c r="H11" s="957"/>
      <c r="I11" s="957"/>
      <c r="J11" s="957"/>
      <c r="K11" s="957"/>
      <c r="L11" s="957"/>
    </row>
    <row r="12" spans="1:12" ht="15">
      <c r="A12" s="961"/>
      <c r="B12" s="961"/>
      <c r="C12" s="961"/>
      <c r="D12" s="961"/>
      <c r="E12" s="961"/>
      <c r="F12" s="961"/>
      <c r="G12" s="961"/>
      <c r="H12" s="961"/>
      <c r="I12" s="961"/>
      <c r="J12" s="961"/>
      <c r="K12" s="961"/>
      <c r="L12" s="961"/>
    </row>
    <row r="13" spans="1:12" ht="15">
      <c r="A13" s="971"/>
      <c r="B13" s="971"/>
      <c r="C13" s="971"/>
      <c r="D13" s="971"/>
      <c r="E13" s="971"/>
      <c r="F13" s="971"/>
      <c r="G13" s="971"/>
      <c r="H13" s="971"/>
      <c r="I13" s="971"/>
      <c r="J13" s="971"/>
      <c r="K13" s="971"/>
      <c r="L13" s="971"/>
    </row>
    <row r="14" spans="1:12" ht="15.75" customHeight="1">
      <c r="A14" s="988" t="s">
        <v>776</v>
      </c>
      <c r="B14" s="959"/>
      <c r="C14" s="959"/>
      <c r="D14" s="959"/>
      <c r="E14" s="959"/>
      <c r="F14" s="959"/>
      <c r="G14" s="959"/>
      <c r="H14" s="959"/>
      <c r="I14" s="959"/>
      <c r="J14" s="959"/>
      <c r="K14" s="959"/>
      <c r="L14" s="959"/>
    </row>
    <row r="15" spans="1:12" ht="15.75" customHeight="1">
      <c r="A15" s="959"/>
      <c r="B15" s="959"/>
      <c r="C15" s="959"/>
      <c r="D15" s="959"/>
      <c r="E15" s="959"/>
      <c r="F15" s="959"/>
      <c r="G15" s="959"/>
      <c r="H15" s="959"/>
      <c r="I15" s="959"/>
      <c r="J15" s="959"/>
      <c r="K15" s="959"/>
      <c r="L15" s="959"/>
    </row>
    <row r="16" spans="1:12" ht="15">
      <c r="A16" s="971"/>
      <c r="B16" s="971"/>
      <c r="C16" s="971"/>
      <c r="D16" s="971"/>
      <c r="E16" s="971"/>
      <c r="F16" s="971"/>
      <c r="G16" s="971"/>
      <c r="H16" s="472" t="s">
        <v>777</v>
      </c>
      <c r="I16" s="455"/>
      <c r="J16" s="472" t="s">
        <v>778</v>
      </c>
      <c r="K16" s="971"/>
      <c r="L16" s="971"/>
    </row>
    <row r="17" spans="1:12" ht="15">
      <c r="A17" s="957" t="s">
        <v>779</v>
      </c>
      <c r="B17" s="957"/>
      <c r="C17" s="957"/>
      <c r="D17" s="957"/>
      <c r="E17" s="957"/>
      <c r="F17" s="957"/>
      <c r="G17" s="455"/>
      <c r="H17" s="499" t="s">
        <v>565</v>
      </c>
      <c r="I17" s="455"/>
      <c r="J17" s="499" t="s">
        <v>565</v>
      </c>
      <c r="K17" s="971"/>
      <c r="L17" s="971"/>
    </row>
    <row r="18" spans="1:12" ht="15">
      <c r="A18" s="957" t="s">
        <v>780</v>
      </c>
      <c r="B18" s="957"/>
      <c r="C18" s="957"/>
      <c r="D18" s="957"/>
      <c r="E18" s="957"/>
      <c r="F18" s="957"/>
      <c r="G18" s="455"/>
      <c r="H18" s="499" t="s">
        <v>565</v>
      </c>
      <c r="I18" s="455"/>
      <c r="J18" s="499" t="s">
        <v>565</v>
      </c>
      <c r="K18" s="971"/>
      <c r="L18" s="971"/>
    </row>
    <row r="19" spans="1:12" ht="15">
      <c r="A19" s="957" t="s">
        <v>781</v>
      </c>
      <c r="B19" s="957"/>
      <c r="C19" s="957"/>
      <c r="D19" s="957"/>
      <c r="E19" s="957"/>
      <c r="F19" s="957"/>
      <c r="G19" s="455"/>
      <c r="H19" s="499" t="s">
        <v>565</v>
      </c>
      <c r="I19" s="455"/>
      <c r="J19" s="499" t="s">
        <v>565</v>
      </c>
      <c r="K19" s="971"/>
      <c r="L19" s="971"/>
    </row>
    <row r="20" spans="1:12" ht="15">
      <c r="A20" s="957" t="s">
        <v>782</v>
      </c>
      <c r="B20" s="957"/>
      <c r="C20" s="957"/>
      <c r="D20" s="957"/>
      <c r="E20" s="957"/>
      <c r="F20" s="957"/>
      <c r="G20" s="490"/>
      <c r="H20" s="499" t="s">
        <v>565</v>
      </c>
      <c r="I20" s="490"/>
      <c r="J20" s="499" t="s">
        <v>565</v>
      </c>
      <c r="K20" s="959"/>
      <c r="L20" s="959"/>
    </row>
    <row r="21" spans="1:12" ht="15">
      <c r="A21" s="957" t="s">
        <v>783</v>
      </c>
      <c r="B21" s="957"/>
      <c r="C21" s="957"/>
      <c r="D21" s="957"/>
      <c r="E21" s="957"/>
      <c r="F21" s="957"/>
      <c r="G21" s="455"/>
      <c r="H21" s="455"/>
      <c r="I21" s="455"/>
      <c r="J21" s="499" t="s">
        <v>565</v>
      </c>
      <c r="K21" s="971"/>
      <c r="L21" s="971"/>
    </row>
    <row r="22" spans="1:12" ht="15">
      <c r="A22" s="971"/>
      <c r="B22" s="971"/>
      <c r="C22" s="971"/>
      <c r="D22" s="971"/>
      <c r="E22" s="971"/>
      <c r="F22" s="971"/>
      <c r="G22" s="971"/>
      <c r="H22" s="971"/>
      <c r="I22" s="971"/>
      <c r="J22" s="971"/>
      <c r="K22" s="971"/>
      <c r="L22" s="971"/>
    </row>
    <row r="23" spans="1:12" ht="15">
      <c r="A23" s="957" t="s">
        <v>784</v>
      </c>
      <c r="B23" s="957"/>
      <c r="C23" s="957"/>
      <c r="D23" s="957"/>
      <c r="E23" s="957"/>
      <c r="F23" s="957"/>
      <c r="G23" s="957"/>
      <c r="H23" s="957"/>
      <c r="I23" s="957"/>
      <c r="J23" s="957"/>
      <c r="K23" s="957"/>
      <c r="L23" s="957"/>
    </row>
    <row r="24" spans="1:12" ht="15">
      <c r="A24" s="957" t="s">
        <v>785</v>
      </c>
      <c r="B24" s="957"/>
      <c r="C24" s="957"/>
      <c r="D24" s="957"/>
      <c r="E24" s="957"/>
      <c r="F24" s="957"/>
      <c r="G24" s="957"/>
      <c r="H24" s="957"/>
      <c r="I24" s="957"/>
      <c r="J24" s="957"/>
      <c r="K24" s="957"/>
      <c r="L24" s="957"/>
    </row>
    <row r="25" spans="1:12" ht="15">
      <c r="A25" s="957" t="s">
        <v>786</v>
      </c>
      <c r="B25" s="957"/>
      <c r="C25" s="957"/>
      <c r="D25" s="957"/>
      <c r="E25" s="957"/>
      <c r="F25" s="957"/>
      <c r="G25" s="957"/>
      <c r="H25" s="957"/>
      <c r="I25" s="957"/>
      <c r="J25" s="957"/>
      <c r="K25" s="957"/>
      <c r="L25" s="957"/>
    </row>
    <row r="26" spans="1:12" ht="15">
      <c r="A26" s="957" t="s">
        <v>787</v>
      </c>
      <c r="B26" s="957"/>
      <c r="C26" s="957"/>
      <c r="D26" s="957"/>
      <c r="E26" s="957"/>
      <c r="F26" s="957"/>
      <c r="G26" s="957"/>
      <c r="H26" s="957"/>
      <c r="I26" s="957"/>
      <c r="J26" s="957"/>
      <c r="K26" s="957"/>
      <c r="L26" s="957"/>
    </row>
    <row r="27" spans="1:12" ht="15">
      <c r="A27" s="989"/>
      <c r="B27" s="989"/>
      <c r="C27" s="989"/>
      <c r="D27" s="989"/>
      <c r="E27" s="989"/>
      <c r="F27" s="989"/>
      <c r="G27" s="989"/>
      <c r="H27" s="989"/>
      <c r="I27" s="989"/>
      <c r="J27" s="989"/>
      <c r="K27" s="989"/>
      <c r="L27" s="989"/>
    </row>
    <row r="28" spans="1:12" ht="15">
      <c r="A28" s="990"/>
      <c r="B28" s="990"/>
      <c r="C28" s="990"/>
      <c r="D28" s="990"/>
      <c r="E28" s="990"/>
      <c r="F28" s="990"/>
      <c r="G28" s="990"/>
      <c r="H28" s="990"/>
      <c r="I28" s="990"/>
      <c r="J28" s="990"/>
      <c r="K28" s="990"/>
      <c r="L28" s="990"/>
    </row>
    <row r="29" spans="1:12" ht="14.25">
      <c r="A29" s="972" t="s">
        <v>788</v>
      </c>
      <c r="B29" s="972"/>
      <c r="C29" s="972"/>
      <c r="D29" s="972"/>
      <c r="E29" s="972"/>
      <c r="F29" s="972"/>
      <c r="G29" s="972"/>
      <c r="H29" s="972"/>
      <c r="I29" s="972"/>
      <c r="J29" s="972"/>
      <c r="K29" s="972"/>
      <c r="L29" s="972"/>
    </row>
    <row r="30" spans="1:12" ht="15">
      <c r="A30" s="490" t="s">
        <v>789</v>
      </c>
      <c r="B30" s="993"/>
      <c r="C30" s="993"/>
      <c r="D30" s="993"/>
      <c r="E30" s="455" t="s">
        <v>699</v>
      </c>
      <c r="F30" s="971"/>
      <c r="G30" s="971"/>
      <c r="H30" s="971"/>
      <c r="I30" s="971"/>
      <c r="J30" s="971"/>
      <c r="K30" s="971"/>
      <c r="L30" s="971"/>
    </row>
    <row r="31" spans="1:12" ht="15">
      <c r="A31" s="455"/>
      <c r="B31" s="968" t="s">
        <v>790</v>
      </c>
      <c r="C31" s="968"/>
      <c r="D31" s="968"/>
      <c r="E31" s="455"/>
      <c r="F31" s="971"/>
      <c r="G31" s="971"/>
      <c r="H31" s="971"/>
      <c r="I31" s="971"/>
      <c r="J31" s="971"/>
      <c r="K31" s="971"/>
      <c r="L31" s="971"/>
    </row>
    <row r="32" spans="1:12" ht="15">
      <c r="A32" s="957"/>
      <c r="B32" s="957"/>
      <c r="C32" s="957"/>
      <c r="D32" s="957"/>
      <c r="E32" s="957"/>
      <c r="F32" s="957"/>
      <c r="G32" s="957"/>
      <c r="H32" s="957"/>
      <c r="I32" s="957"/>
      <c r="J32" s="957"/>
      <c r="K32" s="957"/>
      <c r="L32" s="957"/>
    </row>
    <row r="33" spans="1:12" ht="14.25">
      <c r="A33" s="972" t="s">
        <v>791</v>
      </c>
      <c r="B33" s="972"/>
      <c r="C33" s="972"/>
      <c r="D33" s="972"/>
      <c r="E33" s="972"/>
      <c r="F33" s="972"/>
      <c r="G33" s="972"/>
      <c r="H33" s="972"/>
      <c r="I33" s="972"/>
      <c r="J33" s="972"/>
      <c r="K33" s="972"/>
      <c r="L33" s="972"/>
    </row>
    <row r="34" spans="1:12" ht="15">
      <c r="A34" s="993"/>
      <c r="B34" s="993"/>
      <c r="C34" s="993"/>
      <c r="D34" s="993"/>
      <c r="E34" s="455" t="s">
        <v>699</v>
      </c>
      <c r="F34" s="971"/>
      <c r="G34" s="971"/>
      <c r="H34" s="971"/>
      <c r="I34" s="971"/>
      <c r="J34" s="971"/>
      <c r="K34" s="971"/>
      <c r="L34" s="971"/>
    </row>
    <row r="35" spans="1:12" ht="15">
      <c r="A35" s="968" t="s">
        <v>790</v>
      </c>
      <c r="B35" s="968"/>
      <c r="C35" s="968"/>
      <c r="D35" s="968"/>
      <c r="E35" s="971"/>
      <c r="F35" s="971"/>
      <c r="G35" s="971"/>
      <c r="H35" s="971"/>
      <c r="I35" s="971"/>
      <c r="J35" s="971"/>
      <c r="K35" s="971"/>
      <c r="L35" s="971"/>
    </row>
    <row r="36" spans="1:12" ht="14.25">
      <c r="A36" s="991"/>
      <c r="B36" s="991"/>
      <c r="C36" s="991"/>
      <c r="D36" s="991"/>
      <c r="E36" s="991"/>
      <c r="F36" s="991"/>
      <c r="G36" s="991"/>
      <c r="H36" s="991"/>
      <c r="I36" s="991"/>
      <c r="J36" s="991"/>
      <c r="K36" s="991"/>
      <c r="L36" s="991"/>
    </row>
    <row r="37" spans="1:12" ht="14.25">
      <c r="A37" s="992"/>
      <c r="B37" s="992"/>
      <c r="C37" s="992"/>
      <c r="D37" s="992"/>
      <c r="E37" s="992"/>
      <c r="F37" s="992"/>
      <c r="G37" s="992"/>
      <c r="H37" s="992"/>
      <c r="I37" s="992"/>
      <c r="J37" s="992"/>
      <c r="K37" s="992"/>
      <c r="L37" s="992"/>
    </row>
    <row r="38" spans="1:12" ht="14.25">
      <c r="A38" s="959" t="s">
        <v>792</v>
      </c>
      <c r="B38" s="959"/>
      <c r="C38" s="959"/>
      <c r="D38" s="959"/>
      <c r="E38" s="959"/>
      <c r="F38" s="959"/>
      <c r="G38" s="959"/>
      <c r="H38" s="959"/>
      <c r="I38" s="959"/>
      <c r="J38" s="959"/>
      <c r="K38" s="959"/>
      <c r="L38" s="959"/>
    </row>
    <row r="39" spans="1:12" ht="15">
      <c r="A39" s="957" t="s">
        <v>793</v>
      </c>
      <c r="B39" s="957"/>
      <c r="C39" s="957"/>
      <c r="D39" s="957"/>
      <c r="E39" s="957"/>
      <c r="F39" s="957"/>
      <c r="G39" s="957"/>
      <c r="H39" s="957"/>
      <c r="I39" s="957"/>
      <c r="J39" s="957"/>
      <c r="K39" s="957"/>
      <c r="L39" s="957"/>
    </row>
    <row r="40" spans="1:12" ht="15">
      <c r="A40" s="957" t="s">
        <v>794</v>
      </c>
      <c r="B40" s="957"/>
      <c r="C40" s="957"/>
      <c r="D40" s="957"/>
      <c r="E40" s="957"/>
      <c r="F40" s="957"/>
      <c r="G40" s="957"/>
      <c r="H40" s="957"/>
      <c r="I40" s="957"/>
      <c r="J40" s="957"/>
      <c r="K40" s="957"/>
      <c r="L40" s="957"/>
    </row>
    <row r="41" spans="1:12" ht="15">
      <c r="A41" s="957" t="s">
        <v>795</v>
      </c>
      <c r="B41" s="957"/>
      <c r="C41" s="957"/>
      <c r="D41" s="957"/>
      <c r="E41" s="957"/>
      <c r="F41" s="957"/>
      <c r="G41" s="957"/>
      <c r="H41" s="957"/>
      <c r="I41" s="957"/>
      <c r="J41" s="957"/>
      <c r="K41" s="957"/>
      <c r="L41" s="957"/>
    </row>
    <row r="42" spans="1:12" ht="15">
      <c r="A42" s="971"/>
      <c r="B42" s="971"/>
      <c r="C42" s="971"/>
      <c r="D42" s="971"/>
      <c r="E42" s="971"/>
      <c r="F42" s="971"/>
      <c r="G42" s="971"/>
      <c r="H42" s="971"/>
      <c r="I42" s="971"/>
      <c r="J42" s="971"/>
      <c r="K42" s="971"/>
      <c r="L42" s="971"/>
    </row>
    <row r="43" spans="1:13" ht="15">
      <c r="A43" s="455"/>
      <c r="B43" s="969" t="s">
        <v>796</v>
      </c>
      <c r="C43" s="969"/>
      <c r="D43" s="969"/>
      <c r="E43" s="969"/>
      <c r="F43" s="969"/>
      <c r="G43" s="969"/>
      <c r="H43" s="969"/>
      <c r="I43" s="504"/>
      <c r="J43" s="499" t="s">
        <v>565</v>
      </c>
      <c r="K43" s="504"/>
      <c r="L43" s="504"/>
      <c r="M43" s="232"/>
    </row>
    <row r="44" spans="1:12" ht="9" customHeight="1">
      <c r="A44" s="971"/>
      <c r="B44" s="971"/>
      <c r="C44" s="971"/>
      <c r="D44" s="971"/>
      <c r="E44" s="971"/>
      <c r="F44" s="971"/>
      <c r="G44" s="971"/>
      <c r="H44" s="971"/>
      <c r="I44" s="971"/>
      <c r="J44" s="971"/>
      <c r="K44" s="971"/>
      <c r="L44" s="971"/>
    </row>
    <row r="45" spans="1:12" ht="15">
      <c r="A45" s="455"/>
      <c r="B45" s="957" t="s">
        <v>797</v>
      </c>
      <c r="C45" s="957"/>
      <c r="D45" s="957"/>
      <c r="E45" s="957"/>
      <c r="F45" s="957"/>
      <c r="G45" s="957"/>
      <c r="H45" s="957"/>
      <c r="I45" s="455"/>
      <c r="J45" s="499" t="s">
        <v>565</v>
      </c>
      <c r="K45" s="455"/>
      <c r="L45" s="455"/>
    </row>
    <row r="46" spans="1:12" ht="12.75">
      <c r="A46" s="971"/>
      <c r="B46" s="971"/>
      <c r="C46" s="971"/>
      <c r="D46" s="971"/>
      <c r="E46" s="971"/>
      <c r="F46" s="971"/>
      <c r="G46" s="971"/>
      <c r="H46" s="971"/>
      <c r="I46" s="971"/>
      <c r="J46" s="971"/>
      <c r="K46" s="971"/>
      <c r="L46" s="971"/>
    </row>
    <row r="47" spans="1:12" ht="12.75">
      <c r="A47" s="961"/>
      <c r="B47" s="961"/>
      <c r="C47" s="961"/>
      <c r="D47" s="961"/>
      <c r="E47" s="961"/>
      <c r="F47" s="961"/>
      <c r="G47" s="961"/>
      <c r="H47" s="961"/>
      <c r="I47" s="961"/>
      <c r="J47" s="961"/>
      <c r="K47" s="961"/>
      <c r="L47" s="961"/>
    </row>
    <row r="48" spans="1:12" ht="15">
      <c r="A48" s="973" t="s">
        <v>798</v>
      </c>
      <c r="B48" s="973"/>
      <c r="C48" s="973"/>
      <c r="D48" s="973"/>
      <c r="E48" s="973"/>
      <c r="F48" s="973"/>
      <c r="G48" s="973"/>
      <c r="H48" s="973"/>
      <c r="I48" s="973"/>
      <c r="J48" s="973"/>
      <c r="K48" s="973"/>
      <c r="L48" s="973"/>
    </row>
  </sheetData>
  <sheetProtection password="CCA6" sheet="1" selectLockedCells="1"/>
  <mergeCells count="51">
    <mergeCell ref="A46:L47"/>
    <mergeCell ref="A48:L48"/>
    <mergeCell ref="A40:L40"/>
    <mergeCell ref="A41:L41"/>
    <mergeCell ref="A42:L42"/>
    <mergeCell ref="B43:H43"/>
    <mergeCell ref="A44:L44"/>
    <mergeCell ref="B45:H45"/>
    <mergeCell ref="A39:L39"/>
    <mergeCell ref="B30:D30"/>
    <mergeCell ref="F30:L31"/>
    <mergeCell ref="B31:D31"/>
    <mergeCell ref="A32:L32"/>
    <mergeCell ref="A33:L33"/>
    <mergeCell ref="A34:D34"/>
    <mergeCell ref="F34:L34"/>
    <mergeCell ref="A35:D35"/>
    <mergeCell ref="E35:L35"/>
    <mergeCell ref="A36:L36"/>
    <mergeCell ref="A37:L37"/>
    <mergeCell ref="A38:L38"/>
    <mergeCell ref="A29:L29"/>
    <mergeCell ref="A20:F20"/>
    <mergeCell ref="K20:L20"/>
    <mergeCell ref="A21:F21"/>
    <mergeCell ref="K21:L21"/>
    <mergeCell ref="A22:L22"/>
    <mergeCell ref="A23:L23"/>
    <mergeCell ref="A24:L24"/>
    <mergeCell ref="A25:L25"/>
    <mergeCell ref="A26:L26"/>
    <mergeCell ref="A27:L27"/>
    <mergeCell ref="A28:L28"/>
    <mergeCell ref="A17:F17"/>
    <mergeCell ref="K17:L17"/>
    <mergeCell ref="A18:F18"/>
    <mergeCell ref="K18:L18"/>
    <mergeCell ref="A19:F19"/>
    <mergeCell ref="K19:L19"/>
    <mergeCell ref="A12:L12"/>
    <mergeCell ref="A13:L13"/>
    <mergeCell ref="A14:L14"/>
    <mergeCell ref="A15:L15"/>
    <mergeCell ref="A16:G16"/>
    <mergeCell ref="K16:L16"/>
    <mergeCell ref="A11:L11"/>
    <mergeCell ref="A1:L2"/>
    <mergeCell ref="A3:L3"/>
    <mergeCell ref="A4:L4"/>
    <mergeCell ref="A9:L9"/>
    <mergeCell ref="A10:L10"/>
  </mergeCells>
  <printOptions/>
  <pageMargins left="0.699999988079071" right="0.699999988079071" top="0.75" bottom="0.75" header="0.30000001192092896" footer="0.30000001192092896"/>
  <pageSetup errors="blank" fitToHeight="1" fitToWidth="1" horizontalDpi="300" verticalDpi="300" orientation="portrait" scale="86"/>
  <headerFooter>
    <oddHeader>&amp;L&amp;D     &amp;T</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J87"/>
  <sheetViews>
    <sheetView zoomScalePageLayoutView="0" workbookViewId="0" topLeftCell="A1">
      <selection activeCell="G27" sqref="G27"/>
    </sheetView>
  </sheetViews>
  <sheetFormatPr defaultColWidth="9.33203125" defaultRowHeight="12.75"/>
  <cols>
    <col min="1" max="1" width="5.5" style="505" customWidth="1"/>
    <col min="2" max="2" width="13" style="505" customWidth="1"/>
    <col min="3" max="3" width="9.33203125" style="505" customWidth="1"/>
    <col min="4" max="4" width="10.5" style="505" customWidth="1"/>
    <col min="5" max="5" width="7.66015625" style="505" customWidth="1"/>
    <col min="6" max="6" width="4.5" style="505" customWidth="1"/>
    <col min="7" max="7" width="16" style="505" customWidth="1"/>
    <col min="8" max="8" width="15" style="505" customWidth="1"/>
    <col min="9" max="9" width="24.83203125" style="505" customWidth="1"/>
    <col min="10" max="10" width="6.33203125" style="505" customWidth="1"/>
    <col min="11" max="16384" width="9.33203125" style="505" customWidth="1"/>
  </cols>
  <sheetData>
    <row r="1" spans="1:10" ht="12.75">
      <c r="A1" s="1000" t="s">
        <v>799</v>
      </c>
      <c r="B1" s="1000"/>
      <c r="C1" s="1000"/>
      <c r="D1" s="1000"/>
      <c r="E1" s="1000"/>
      <c r="F1" s="1000"/>
      <c r="G1" s="1000"/>
      <c r="H1" s="1000"/>
      <c r="I1" s="1000"/>
      <c r="J1" s="1000"/>
    </row>
    <row r="2" spans="1:10" ht="33">
      <c r="A2" s="1001" t="s">
        <v>800</v>
      </c>
      <c r="B2" s="1001"/>
      <c r="C2" s="1001"/>
      <c r="D2" s="1001"/>
      <c r="E2" s="1001"/>
      <c r="F2" s="1001"/>
      <c r="G2" s="1001"/>
      <c r="H2" s="1001"/>
      <c r="I2" s="1001"/>
      <c r="J2" s="1001"/>
    </row>
    <row r="3" spans="1:10" ht="30.75" customHeight="1">
      <c r="A3" s="1002" t="s">
        <v>801</v>
      </c>
      <c r="B3" s="1002"/>
      <c r="C3" s="1002"/>
      <c r="D3" s="1002"/>
      <c r="E3" s="1002"/>
      <c r="F3" s="1002"/>
      <c r="G3" s="1002"/>
      <c r="H3" s="1002"/>
      <c r="I3" s="1002"/>
      <c r="J3" s="1002"/>
    </row>
    <row r="4" spans="1:9" ht="12.75">
      <c r="A4" s="1003"/>
      <c r="B4" s="1003"/>
      <c r="C4" s="1003"/>
      <c r="D4" s="1003"/>
      <c r="E4" s="1003"/>
      <c r="F4" s="1003"/>
      <c r="G4" s="1003"/>
      <c r="H4" s="1003"/>
      <c r="I4" s="1003"/>
    </row>
    <row r="5" spans="1:10" ht="15">
      <c r="A5" s="506" t="s">
        <v>604</v>
      </c>
      <c r="B5" s="998" t="str">
        <f>(eff_desc)</f>
        <v>WNP-NORTH PLAINS WATER DISTRICT (2021)</v>
      </c>
      <c r="C5" s="998"/>
      <c r="D5" s="998"/>
      <c r="E5" s="998"/>
      <c r="F5" s="998"/>
      <c r="G5" s="994" t="s">
        <v>802</v>
      </c>
      <c r="H5" s="994"/>
      <c r="I5" s="994"/>
      <c r="J5" s="506"/>
    </row>
    <row r="6" spans="1:10" ht="15">
      <c r="A6" s="994" t="s">
        <v>803</v>
      </c>
      <c r="B6" s="994"/>
      <c r="C6" s="994"/>
      <c r="D6" s="997">
        <f>(eff_apyr)</f>
        <v>2021</v>
      </c>
      <c r="E6" s="997"/>
      <c r="F6" s="507" t="s">
        <v>804</v>
      </c>
      <c r="G6" s="998">
        <f>(dateandtime)</f>
        <v>0</v>
      </c>
      <c r="H6" s="998"/>
      <c r="I6" s="507" t="s">
        <v>650</v>
      </c>
      <c r="J6" s="506"/>
    </row>
    <row r="7" spans="1:10" ht="15">
      <c r="A7" s="998">
        <f>(meetingplace)</f>
        <v>0</v>
      </c>
      <c r="B7" s="998"/>
      <c r="C7" s="998"/>
      <c r="D7" s="998"/>
      <c r="E7" s="998"/>
      <c r="F7" s="998"/>
      <c r="G7" s="998"/>
      <c r="H7" s="998"/>
      <c r="I7" s="508" t="s">
        <v>805</v>
      </c>
      <c r="J7" s="506"/>
    </row>
    <row r="8" spans="1:10" ht="15">
      <c r="A8" s="994" t="s">
        <v>806</v>
      </c>
      <c r="B8" s="994"/>
      <c r="C8" s="994"/>
      <c r="D8" s="994"/>
      <c r="E8" s="994"/>
      <c r="F8" s="994"/>
      <c r="G8" s="994"/>
      <c r="H8" s="994"/>
      <c r="I8" s="994"/>
      <c r="J8" s="506"/>
    </row>
    <row r="9" spans="1:10" ht="15">
      <c r="A9" s="994" t="s">
        <v>807</v>
      </c>
      <c r="B9" s="994"/>
      <c r="C9" s="994"/>
      <c r="D9" s="994"/>
      <c r="E9" s="994"/>
      <c r="F9" s="994"/>
      <c r="G9" s="994"/>
      <c r="H9" s="994"/>
      <c r="I9" s="994"/>
      <c r="J9" s="506"/>
    </row>
    <row r="10" spans="1:10" ht="15">
      <c r="A10" s="994" t="s">
        <v>808</v>
      </c>
      <c r="B10" s="994"/>
      <c r="C10" s="994"/>
      <c r="D10" s="994"/>
      <c r="E10" s="994"/>
      <c r="F10" s="994"/>
      <c r="G10" s="994"/>
      <c r="H10" s="994"/>
      <c r="I10" s="994"/>
      <c r="J10" s="506"/>
    </row>
    <row r="11" spans="1:10" ht="15">
      <c r="A11" s="994"/>
      <c r="B11" s="994"/>
      <c r="C11" s="994"/>
      <c r="D11" s="994"/>
      <c r="E11" s="994"/>
      <c r="F11" s="994"/>
      <c r="G11" s="994"/>
      <c r="H11" s="994"/>
      <c r="I11" s="994"/>
      <c r="J11" s="506"/>
    </row>
    <row r="12" spans="1:10" ht="15">
      <c r="A12" s="506" t="s">
        <v>809</v>
      </c>
      <c r="B12" s="508"/>
      <c r="C12" s="996"/>
      <c r="D12" s="996"/>
      <c r="E12" s="996"/>
      <c r="F12" s="996"/>
      <c r="G12" s="996"/>
      <c r="H12" s="996"/>
      <c r="I12" s="996"/>
      <c r="J12" s="506"/>
    </row>
    <row r="13" spans="1:10" ht="15">
      <c r="A13" s="994" t="s">
        <v>810</v>
      </c>
      <c r="B13" s="994"/>
      <c r="C13" s="994"/>
      <c r="D13" s="999"/>
      <c r="E13" s="999"/>
      <c r="F13" s="999"/>
      <c r="G13" s="999"/>
      <c r="H13" s="999"/>
      <c r="I13" s="999"/>
      <c r="J13" s="506"/>
    </row>
    <row r="14" spans="1:10" ht="15">
      <c r="A14" s="506" t="s">
        <v>655</v>
      </c>
      <c r="B14" s="508"/>
      <c r="C14" s="508"/>
      <c r="D14" s="999"/>
      <c r="E14" s="999"/>
      <c r="F14" s="999"/>
      <c r="G14" s="999"/>
      <c r="H14" s="999"/>
      <c r="I14" s="999"/>
      <c r="J14" s="506"/>
    </row>
    <row r="15" spans="1:10" ht="15">
      <c r="A15" s="506" t="s">
        <v>656</v>
      </c>
      <c r="B15" s="506"/>
      <c r="C15" s="996"/>
      <c r="D15" s="996"/>
      <c r="E15" s="996"/>
      <c r="F15" s="996"/>
      <c r="G15" s="996"/>
      <c r="H15" s="996"/>
      <c r="I15" s="996"/>
      <c r="J15" s="506"/>
    </row>
    <row r="16" spans="1:10" ht="15">
      <c r="A16" s="994"/>
      <c r="B16" s="994"/>
      <c r="C16" s="994"/>
      <c r="D16" s="994"/>
      <c r="E16" s="994"/>
      <c r="F16" s="994"/>
      <c r="G16" s="994"/>
      <c r="H16" s="994"/>
      <c r="I16" s="994"/>
      <c r="J16" s="506"/>
    </row>
    <row r="17" spans="1:10" ht="15">
      <c r="A17" s="994" t="s">
        <v>811</v>
      </c>
      <c r="B17" s="994"/>
      <c r="C17" s="994"/>
      <c r="D17" s="994"/>
      <c r="E17" s="994"/>
      <c r="F17" s="994"/>
      <c r="G17" s="994"/>
      <c r="H17" s="994"/>
      <c r="I17" s="994"/>
      <c r="J17" s="506"/>
    </row>
    <row r="18" spans="1:10" ht="15">
      <c r="A18" s="994" t="s">
        <v>812</v>
      </c>
      <c r="B18" s="994"/>
      <c r="C18" s="994"/>
      <c r="D18" s="994"/>
      <c r="E18" s="994"/>
      <c r="F18" s="994"/>
      <c r="G18" s="994"/>
      <c r="H18" s="994"/>
      <c r="I18" s="994"/>
      <c r="J18" s="506"/>
    </row>
    <row r="19" spans="1:10" ht="15">
      <c r="A19" s="995"/>
      <c r="B19" s="995"/>
      <c r="C19" s="995"/>
      <c r="D19" s="995"/>
      <c r="E19" s="995"/>
      <c r="F19" s="995"/>
      <c r="G19" s="509" t="s">
        <v>777</v>
      </c>
      <c r="H19" s="508"/>
      <c r="I19" s="509" t="s">
        <v>778</v>
      </c>
      <c r="J19" s="506"/>
    </row>
    <row r="20" spans="1:10" ht="15">
      <c r="A20" s="994" t="s">
        <v>813</v>
      </c>
      <c r="B20" s="994"/>
      <c r="C20" s="994"/>
      <c r="D20" s="994"/>
      <c r="E20" s="994"/>
      <c r="F20" s="994"/>
      <c r="G20" s="510"/>
      <c r="H20" s="508" t="s">
        <v>566</v>
      </c>
      <c r="I20" s="511"/>
      <c r="J20" s="506" t="s">
        <v>566</v>
      </c>
    </row>
    <row r="21" spans="1:10" ht="15">
      <c r="A21" s="995"/>
      <c r="B21" s="995"/>
      <c r="C21" s="995"/>
      <c r="D21" s="995"/>
      <c r="E21" s="995"/>
      <c r="F21" s="995"/>
      <c r="G21" s="508" t="s">
        <v>814</v>
      </c>
      <c r="H21" s="508"/>
      <c r="I21" s="508" t="s">
        <v>815</v>
      </c>
      <c r="J21" s="506"/>
    </row>
    <row r="22" spans="1:10" ht="15">
      <c r="A22" s="994" t="s">
        <v>816</v>
      </c>
      <c r="B22" s="994"/>
      <c r="C22" s="994"/>
      <c r="D22" s="994"/>
      <c r="E22" s="994"/>
      <c r="F22" s="994"/>
      <c r="G22" s="994"/>
      <c r="H22" s="511" t="s">
        <v>565</v>
      </c>
      <c r="I22" s="508" t="s">
        <v>566</v>
      </c>
      <c r="J22" s="506"/>
    </row>
    <row r="23" spans="1:10" ht="15">
      <c r="A23" s="994" t="s">
        <v>817</v>
      </c>
      <c r="B23" s="994"/>
      <c r="C23" s="994"/>
      <c r="D23" s="994"/>
      <c r="E23" s="994"/>
      <c r="F23" s="994"/>
      <c r="G23" s="994"/>
      <c r="H23" s="512"/>
      <c r="I23" s="508" t="s">
        <v>818</v>
      </c>
      <c r="J23" s="506"/>
    </row>
    <row r="24" spans="1:10" ht="15">
      <c r="A24" s="994" t="s">
        <v>819</v>
      </c>
      <c r="B24" s="994"/>
      <c r="C24" s="994"/>
      <c r="D24" s="994"/>
      <c r="E24" s="994"/>
      <c r="F24" s="994"/>
      <c r="G24" s="510" t="s">
        <v>565</v>
      </c>
      <c r="H24" s="507"/>
      <c r="I24" s="510" t="s">
        <v>565</v>
      </c>
      <c r="J24" s="506"/>
    </row>
    <row r="25" spans="1:10" ht="15">
      <c r="A25" s="994" t="s">
        <v>820</v>
      </c>
      <c r="B25" s="994"/>
      <c r="C25" s="994"/>
      <c r="D25" s="994"/>
      <c r="E25" s="994"/>
      <c r="F25" s="994"/>
      <c r="G25" s="994"/>
      <c r="H25" s="994"/>
      <c r="I25" s="994"/>
      <c r="J25" s="994"/>
    </row>
    <row r="26" spans="1:10" ht="15">
      <c r="A26" s="508"/>
      <c r="B26" s="994" t="s">
        <v>821</v>
      </c>
      <c r="C26" s="994"/>
      <c r="D26" s="994"/>
      <c r="E26" s="994"/>
      <c r="F26" s="994"/>
      <c r="G26" s="508"/>
      <c r="H26" s="508"/>
      <c r="I26" s="506"/>
      <c r="J26" s="506"/>
    </row>
    <row r="27" spans="1:10" ht="15">
      <c r="A27" s="508"/>
      <c r="B27" s="994" t="s">
        <v>822</v>
      </c>
      <c r="C27" s="994"/>
      <c r="D27" s="994"/>
      <c r="E27" s="994"/>
      <c r="F27" s="994"/>
      <c r="G27" s="511" t="s">
        <v>565</v>
      </c>
      <c r="H27" s="508"/>
      <c r="I27" s="511" t="s">
        <v>565</v>
      </c>
      <c r="J27" s="506"/>
    </row>
    <row r="28" spans="1:10" ht="15">
      <c r="A28" s="994" t="s">
        <v>823</v>
      </c>
      <c r="B28" s="994"/>
      <c r="C28" s="994"/>
      <c r="D28" s="994"/>
      <c r="E28" s="994"/>
      <c r="F28" s="994"/>
      <c r="G28" s="512" t="s">
        <v>565</v>
      </c>
      <c r="H28" s="508"/>
      <c r="I28" s="512" t="s">
        <v>565</v>
      </c>
      <c r="J28" s="508"/>
    </row>
    <row r="29" spans="1:10" ht="15">
      <c r="A29" s="994" t="s">
        <v>824</v>
      </c>
      <c r="B29" s="994"/>
      <c r="C29" s="994"/>
      <c r="D29" s="994"/>
      <c r="E29" s="994"/>
      <c r="F29" s="994"/>
      <c r="G29" s="513" t="s">
        <v>565</v>
      </c>
      <c r="H29" s="508"/>
      <c r="I29" s="512" t="s">
        <v>565</v>
      </c>
      <c r="J29" s="506"/>
    </row>
    <row r="30" spans="1:10" ht="15">
      <c r="A30" s="994" t="s">
        <v>825</v>
      </c>
      <c r="B30" s="994"/>
      <c r="C30" s="994"/>
      <c r="D30" s="994"/>
      <c r="E30" s="994"/>
      <c r="F30" s="994"/>
      <c r="G30" s="994"/>
      <c r="H30" s="994"/>
      <c r="I30" s="994"/>
      <c r="J30" s="506"/>
    </row>
    <row r="31" spans="1:10" ht="15">
      <c r="A31" s="508"/>
      <c r="B31" s="994" t="s">
        <v>826</v>
      </c>
      <c r="C31" s="994"/>
      <c r="D31" s="994"/>
      <c r="E31" s="994"/>
      <c r="F31" s="994"/>
      <c r="G31" s="511" t="s">
        <v>565</v>
      </c>
      <c r="H31" s="508"/>
      <c r="I31" s="508"/>
      <c r="J31" s="506"/>
    </row>
    <row r="32" spans="1:10" ht="15">
      <c r="A32" s="508"/>
      <c r="B32" s="994" t="s">
        <v>827</v>
      </c>
      <c r="C32" s="994"/>
      <c r="D32" s="994"/>
      <c r="E32" s="994"/>
      <c r="F32" s="994"/>
      <c r="G32" s="512"/>
      <c r="H32" s="508" t="s">
        <v>818</v>
      </c>
      <c r="I32" s="508"/>
      <c r="J32" s="506"/>
    </row>
    <row r="33" spans="1:10" ht="15">
      <c r="A33" s="995"/>
      <c r="B33" s="995"/>
      <c r="C33" s="995"/>
      <c r="D33" s="995"/>
      <c r="E33" s="995"/>
      <c r="F33" s="995"/>
      <c r="G33" s="995"/>
      <c r="H33" s="995"/>
      <c r="I33" s="995"/>
      <c r="J33" s="506"/>
    </row>
    <row r="34" spans="1:10" ht="15">
      <c r="A34" s="995"/>
      <c r="B34" s="995"/>
      <c r="C34" s="995"/>
      <c r="D34" s="995"/>
      <c r="E34" s="995"/>
      <c r="F34" s="995"/>
      <c r="G34" s="995"/>
      <c r="H34" s="995"/>
      <c r="I34" s="995"/>
      <c r="J34" s="506"/>
    </row>
    <row r="35" spans="1:10" ht="15">
      <c r="A35" s="994"/>
      <c r="B35" s="994"/>
      <c r="C35" s="994"/>
      <c r="D35" s="994"/>
      <c r="E35" s="994"/>
      <c r="F35" s="994"/>
      <c r="G35" s="994"/>
      <c r="H35" s="994"/>
      <c r="I35" s="994"/>
      <c r="J35" s="506"/>
    </row>
    <row r="36" spans="1:10" ht="15">
      <c r="A36" s="1004" t="s">
        <v>828</v>
      </c>
      <c r="B36" s="1004"/>
      <c r="C36" s="1004"/>
      <c r="D36" s="1004"/>
      <c r="E36" s="1004"/>
      <c r="F36" s="1004"/>
      <c r="G36" s="1004"/>
      <c r="H36" s="1004"/>
      <c r="I36" s="1004"/>
      <c r="J36" s="506"/>
    </row>
    <row r="37" spans="1:10" ht="15">
      <c r="A37" s="508"/>
      <c r="B37" s="508"/>
      <c r="C37" s="508"/>
      <c r="D37" s="508"/>
      <c r="E37" s="508"/>
      <c r="F37" s="508"/>
      <c r="G37" s="508"/>
      <c r="H37" s="508"/>
      <c r="I37" s="508"/>
      <c r="J37" s="506"/>
    </row>
    <row r="38" spans="1:10" ht="15">
      <c r="A38" s="994" t="s">
        <v>829</v>
      </c>
      <c r="B38" s="994"/>
      <c r="C38" s="994"/>
      <c r="D38" s="994"/>
      <c r="E38" s="994"/>
      <c r="F38" s="994"/>
      <c r="G38" s="994"/>
      <c r="H38" s="994"/>
      <c r="I38" s="994"/>
      <c r="J38" s="506"/>
    </row>
    <row r="39" spans="1:10" ht="15">
      <c r="A39" s="994" t="s">
        <v>830</v>
      </c>
      <c r="B39" s="994"/>
      <c r="C39" s="994"/>
      <c r="D39" s="994"/>
      <c r="E39" s="994"/>
      <c r="F39" s="994"/>
      <c r="G39" s="994"/>
      <c r="H39" s="994"/>
      <c r="I39" s="994"/>
      <c r="J39" s="506"/>
    </row>
    <row r="40" spans="1:10" ht="15">
      <c r="A40" s="918"/>
      <c r="B40" s="918"/>
      <c r="C40" s="918"/>
      <c r="D40" s="918"/>
      <c r="E40" s="918"/>
      <c r="F40" s="918"/>
      <c r="G40" s="508" t="s">
        <v>831</v>
      </c>
      <c r="H40" s="508"/>
      <c r="I40" s="508"/>
      <c r="J40" s="506"/>
    </row>
    <row r="41" spans="1:10" ht="15">
      <c r="A41" s="918"/>
      <c r="B41" s="918"/>
      <c r="C41" s="918"/>
      <c r="D41" s="918"/>
      <c r="E41" s="918"/>
      <c r="F41" s="918"/>
      <c r="G41" s="918"/>
      <c r="H41" s="508" t="s">
        <v>699</v>
      </c>
      <c r="I41" s="508"/>
      <c r="J41" s="506"/>
    </row>
    <row r="42" spans="1:10" ht="15">
      <c r="A42" s="508"/>
      <c r="B42" s="508"/>
      <c r="C42" s="508"/>
      <c r="D42" s="508"/>
      <c r="E42" s="508"/>
      <c r="F42" s="508"/>
      <c r="G42" s="508"/>
      <c r="H42" s="508"/>
      <c r="I42" s="508"/>
      <c r="J42" s="506"/>
    </row>
    <row r="43" spans="1:10" ht="15">
      <c r="A43" s="994" t="s">
        <v>832</v>
      </c>
      <c r="B43" s="994"/>
      <c r="C43" s="994"/>
      <c r="D43" s="994"/>
      <c r="E43" s="994"/>
      <c r="F43" s="994"/>
      <c r="G43" s="994"/>
      <c r="H43" s="994"/>
      <c r="I43" s="994"/>
      <c r="J43" s="506"/>
    </row>
    <row r="44" spans="1:10" ht="15">
      <c r="A44" s="508"/>
      <c r="B44" s="508"/>
      <c r="C44" s="508"/>
      <c r="D44" s="508"/>
      <c r="E44" s="508"/>
      <c r="F44" s="508"/>
      <c r="G44" s="508"/>
      <c r="H44" s="508"/>
      <c r="I44" s="508"/>
      <c r="J44" s="506"/>
    </row>
    <row r="45" spans="1:10" ht="15">
      <c r="A45" s="1004" t="s">
        <v>833</v>
      </c>
      <c r="B45" s="1004"/>
      <c r="C45" s="1004"/>
      <c r="D45" s="1004"/>
      <c r="E45" s="1004"/>
      <c r="F45" s="1004"/>
      <c r="G45" s="1004"/>
      <c r="H45" s="1004"/>
      <c r="I45" s="1004"/>
      <c r="J45" s="506"/>
    </row>
    <row r="46" spans="1:10" ht="15">
      <c r="A46" s="508"/>
      <c r="B46" s="508"/>
      <c r="C46" s="508"/>
      <c r="D46" s="508"/>
      <c r="E46" s="508"/>
      <c r="F46" s="508"/>
      <c r="G46" s="508"/>
      <c r="H46" s="508"/>
      <c r="I46" s="508"/>
      <c r="J46" s="506"/>
    </row>
    <row r="47" spans="1:10" ht="60.75" customHeight="1">
      <c r="A47" s="1006" t="s">
        <v>834</v>
      </c>
      <c r="B47" s="994"/>
      <c r="C47" s="994"/>
      <c r="D47" s="994"/>
      <c r="E47" s="994"/>
      <c r="F47" s="994"/>
      <c r="G47" s="994"/>
      <c r="H47" s="994"/>
      <c r="I47" s="994"/>
      <c r="J47" s="506"/>
    </row>
    <row r="48" spans="1:10" ht="15">
      <c r="A48" s="508"/>
      <c r="B48" s="508"/>
      <c r="C48" s="508"/>
      <c r="D48" s="508"/>
      <c r="E48" s="508"/>
      <c r="F48" s="508"/>
      <c r="G48" s="508"/>
      <c r="H48" s="508"/>
      <c r="I48" s="508"/>
      <c r="J48" s="506"/>
    </row>
    <row r="49" spans="1:10" ht="15">
      <c r="A49" s="994" t="s">
        <v>835</v>
      </c>
      <c r="B49" s="994"/>
      <c r="C49" s="994"/>
      <c r="D49" s="994"/>
      <c r="E49" s="994"/>
      <c r="F49" s="994"/>
      <c r="G49" s="994"/>
      <c r="H49" s="994"/>
      <c r="I49" s="994"/>
      <c r="J49" s="506"/>
    </row>
    <row r="50" spans="1:10" ht="15">
      <c r="A50" s="508"/>
      <c r="B50" s="508"/>
      <c r="C50" s="508"/>
      <c r="D50" s="508"/>
      <c r="E50" s="508"/>
      <c r="F50" s="508"/>
      <c r="G50" s="508"/>
      <c r="H50" s="508"/>
      <c r="I50" s="508"/>
      <c r="J50" s="506"/>
    </row>
    <row r="51" spans="1:10" ht="15">
      <c r="A51" s="1004" t="s">
        <v>833</v>
      </c>
      <c r="B51" s="1004"/>
      <c r="C51" s="1004"/>
      <c r="D51" s="1004"/>
      <c r="E51" s="1004"/>
      <c r="F51" s="1004"/>
      <c r="G51" s="1004"/>
      <c r="H51" s="1004"/>
      <c r="I51" s="1004"/>
      <c r="J51" s="506"/>
    </row>
    <row r="52" spans="1:10" ht="15">
      <c r="A52" s="508"/>
      <c r="B52" s="508"/>
      <c r="C52" s="508"/>
      <c r="D52" s="508"/>
      <c r="E52" s="508"/>
      <c r="F52" s="508"/>
      <c r="G52" s="508"/>
      <c r="H52" s="508"/>
      <c r="I52" s="508"/>
      <c r="J52" s="506"/>
    </row>
    <row r="53" spans="1:10" ht="64.5" customHeight="1">
      <c r="A53" s="1006" t="s">
        <v>836</v>
      </c>
      <c r="B53" s="994"/>
      <c r="C53" s="994"/>
      <c r="D53" s="994"/>
      <c r="E53" s="994"/>
      <c r="F53" s="994"/>
      <c r="G53" s="994"/>
      <c r="H53" s="994"/>
      <c r="I53" s="994"/>
      <c r="J53" s="506"/>
    </row>
    <row r="54" spans="1:10" ht="15">
      <c r="A54" s="508"/>
      <c r="B54" s="508"/>
      <c r="C54" s="508"/>
      <c r="D54" s="508"/>
      <c r="E54" s="508"/>
      <c r="F54" s="508"/>
      <c r="G54" s="508"/>
      <c r="H54" s="508"/>
      <c r="I54" s="508"/>
      <c r="J54" s="506"/>
    </row>
    <row r="55" spans="1:10" ht="15">
      <c r="A55" s="994" t="s">
        <v>837</v>
      </c>
      <c r="B55" s="994"/>
      <c r="C55" s="994"/>
      <c r="D55" s="994"/>
      <c r="E55" s="994"/>
      <c r="F55" s="994"/>
      <c r="G55" s="994"/>
      <c r="H55" s="994"/>
      <c r="I55" s="994"/>
      <c r="J55" s="506"/>
    </row>
    <row r="56" spans="1:10" ht="15">
      <c r="A56" s="508"/>
      <c r="B56" s="508"/>
      <c r="C56" s="508"/>
      <c r="D56" s="508"/>
      <c r="E56" s="508"/>
      <c r="F56" s="508"/>
      <c r="G56" s="508"/>
      <c r="H56" s="508"/>
      <c r="I56" s="508"/>
      <c r="J56" s="506"/>
    </row>
    <row r="57" spans="1:10" ht="15">
      <c r="A57" s="1004" t="s">
        <v>838</v>
      </c>
      <c r="B57" s="1004"/>
      <c r="C57" s="1004"/>
      <c r="D57" s="1004"/>
      <c r="E57" s="1004"/>
      <c r="F57" s="1004"/>
      <c r="G57" s="1004"/>
      <c r="H57" s="1004"/>
      <c r="I57" s="1004"/>
      <c r="J57" s="506"/>
    </row>
    <row r="58" spans="1:10" ht="15">
      <c r="A58" s="508"/>
      <c r="B58" s="508"/>
      <c r="C58" s="508"/>
      <c r="D58" s="508"/>
      <c r="E58" s="508"/>
      <c r="F58" s="508"/>
      <c r="G58" s="508"/>
      <c r="H58" s="508"/>
      <c r="I58" s="508"/>
      <c r="J58" s="506"/>
    </row>
    <row r="59" spans="1:10" ht="77.25" customHeight="1">
      <c r="A59" s="1006" t="s">
        <v>839</v>
      </c>
      <c r="B59" s="994"/>
      <c r="C59" s="994"/>
      <c r="D59" s="994"/>
      <c r="E59" s="994"/>
      <c r="F59" s="994"/>
      <c r="G59" s="994"/>
      <c r="H59" s="994"/>
      <c r="I59" s="994"/>
      <c r="J59" s="506"/>
    </row>
    <row r="60" spans="1:10" ht="15">
      <c r="A60" s="508"/>
      <c r="B60" s="508"/>
      <c r="C60" s="508"/>
      <c r="D60" s="508"/>
      <c r="E60" s="508"/>
      <c r="F60" s="508"/>
      <c r="G60" s="508"/>
      <c r="H60" s="508"/>
      <c r="I60" s="508"/>
      <c r="J60" s="506"/>
    </row>
    <row r="61" spans="1:10" ht="15">
      <c r="A61" s="1007" t="s">
        <v>840</v>
      </c>
      <c r="B61" s="1008"/>
      <c r="C61" s="1008"/>
      <c r="D61" s="1008"/>
      <c r="E61" s="1008"/>
      <c r="F61" s="1008"/>
      <c r="G61" s="1008"/>
      <c r="H61" s="1008"/>
      <c r="I61" s="1008"/>
      <c r="J61" s="506"/>
    </row>
    <row r="62" spans="1:10" ht="15">
      <c r="A62" s="508"/>
      <c r="B62" s="508"/>
      <c r="C62" s="508"/>
      <c r="D62" s="508"/>
      <c r="E62" s="508"/>
      <c r="F62" s="508"/>
      <c r="G62" s="508"/>
      <c r="H62" s="508"/>
      <c r="I62" s="508"/>
      <c r="J62" s="506"/>
    </row>
    <row r="63" spans="1:10" ht="15">
      <c r="A63" s="508"/>
      <c r="B63" s="508"/>
      <c r="C63" s="508"/>
      <c r="D63" s="508"/>
      <c r="E63" s="508"/>
      <c r="F63" s="508"/>
      <c r="G63" s="508"/>
      <c r="H63" s="508"/>
      <c r="I63" s="508"/>
      <c r="J63" s="506"/>
    </row>
    <row r="64" spans="1:10" ht="15">
      <c r="A64" s="508"/>
      <c r="B64" s="508"/>
      <c r="C64" s="508"/>
      <c r="D64" s="508"/>
      <c r="E64" s="508"/>
      <c r="F64" s="508"/>
      <c r="G64" s="508"/>
      <c r="H64" s="508"/>
      <c r="I64" s="508"/>
      <c r="J64" s="506"/>
    </row>
    <row r="65" spans="1:10" ht="15">
      <c r="A65" s="508"/>
      <c r="B65" s="508"/>
      <c r="C65" s="508"/>
      <c r="D65" s="508"/>
      <c r="E65" s="508"/>
      <c r="F65" s="508"/>
      <c r="G65" s="508"/>
      <c r="H65" s="508"/>
      <c r="I65" s="508"/>
      <c r="J65" s="506"/>
    </row>
    <row r="66" spans="1:10" ht="15">
      <c r="A66" s="508"/>
      <c r="B66" s="508"/>
      <c r="C66" s="508"/>
      <c r="D66" s="508"/>
      <c r="E66" s="508"/>
      <c r="F66" s="508"/>
      <c r="G66" s="508"/>
      <c r="H66" s="508"/>
      <c r="I66" s="508"/>
      <c r="J66" s="506"/>
    </row>
    <row r="67" spans="1:10" ht="15">
      <c r="A67" s="508"/>
      <c r="B67" s="508"/>
      <c r="C67" s="508"/>
      <c r="D67" s="508"/>
      <c r="E67" s="508"/>
      <c r="F67" s="508"/>
      <c r="G67" s="508"/>
      <c r="H67" s="508"/>
      <c r="I67" s="508"/>
      <c r="J67" s="506"/>
    </row>
    <row r="68" spans="1:10" ht="15">
      <c r="A68" s="508"/>
      <c r="B68" s="508"/>
      <c r="C68" s="508"/>
      <c r="D68" s="508"/>
      <c r="E68" s="508"/>
      <c r="F68" s="508"/>
      <c r="G68" s="508"/>
      <c r="H68" s="508"/>
      <c r="I68" s="508"/>
      <c r="J68" s="506"/>
    </row>
    <row r="69" spans="1:10" ht="15">
      <c r="A69" s="508"/>
      <c r="B69" s="508"/>
      <c r="C69" s="508"/>
      <c r="D69" s="508"/>
      <c r="E69" s="508"/>
      <c r="F69" s="508"/>
      <c r="G69" s="508"/>
      <c r="H69" s="508"/>
      <c r="I69" s="508"/>
      <c r="J69" s="506"/>
    </row>
    <row r="70" spans="1:10" ht="15">
      <c r="A70" s="508"/>
      <c r="B70" s="508"/>
      <c r="C70" s="508"/>
      <c r="D70" s="508"/>
      <c r="E70" s="508"/>
      <c r="F70" s="508"/>
      <c r="G70" s="508"/>
      <c r="H70" s="508"/>
      <c r="I70" s="508"/>
      <c r="J70" s="506"/>
    </row>
    <row r="71" spans="1:10" ht="15">
      <c r="A71" s="508"/>
      <c r="B71" s="508"/>
      <c r="C71" s="508"/>
      <c r="D71" s="508"/>
      <c r="E71" s="508"/>
      <c r="F71" s="508"/>
      <c r="G71" s="508"/>
      <c r="H71" s="508"/>
      <c r="I71" s="508"/>
      <c r="J71" s="506"/>
    </row>
    <row r="72" spans="1:10" ht="15">
      <c r="A72" s="508"/>
      <c r="B72" s="508"/>
      <c r="C72" s="508"/>
      <c r="D72" s="508"/>
      <c r="E72" s="508"/>
      <c r="F72" s="508"/>
      <c r="G72" s="508"/>
      <c r="H72" s="508"/>
      <c r="I72" s="508"/>
      <c r="J72" s="506"/>
    </row>
    <row r="73" spans="1:10" ht="15">
      <c r="A73" s="508"/>
      <c r="B73" s="508"/>
      <c r="C73" s="508"/>
      <c r="D73" s="508"/>
      <c r="E73" s="508"/>
      <c r="F73" s="508"/>
      <c r="G73" s="508"/>
      <c r="H73" s="508"/>
      <c r="I73" s="508"/>
      <c r="J73" s="506"/>
    </row>
    <row r="74" spans="1:10" ht="15">
      <c r="A74" s="508"/>
      <c r="B74" s="508"/>
      <c r="C74" s="508"/>
      <c r="D74" s="508"/>
      <c r="E74" s="508"/>
      <c r="F74" s="508"/>
      <c r="G74" s="508"/>
      <c r="H74" s="508"/>
      <c r="I74" s="508"/>
      <c r="J74" s="506"/>
    </row>
    <row r="75" spans="1:10" s="4" customFormat="1" ht="11.25">
      <c r="A75" s="4" t="s">
        <v>841</v>
      </c>
      <c r="B75" s="514"/>
      <c r="C75" s="514"/>
      <c r="D75" s="514"/>
      <c r="E75" s="514"/>
      <c r="F75" s="514"/>
      <c r="G75" s="514"/>
      <c r="H75" s="514"/>
      <c r="I75" s="515" t="s">
        <v>679</v>
      </c>
      <c r="J75" s="514"/>
    </row>
    <row r="76" spans="1:9" s="4" customFormat="1" ht="11.25">
      <c r="A76" s="4" t="s">
        <v>842</v>
      </c>
      <c r="I76" s="516" t="s">
        <v>584</v>
      </c>
    </row>
    <row r="77" spans="1:10" ht="12.75">
      <c r="A77" s="517"/>
      <c r="B77" s="517"/>
      <c r="C77" s="517"/>
      <c r="D77" s="517"/>
      <c r="E77" s="517"/>
      <c r="F77" s="517"/>
      <c r="G77" s="517"/>
      <c r="H77" s="517"/>
      <c r="I77" s="517"/>
      <c r="J77" s="517"/>
    </row>
    <row r="78" spans="1:10" ht="15" customHeight="1">
      <c r="A78" s="518"/>
      <c r="B78" s="518"/>
      <c r="C78" s="518"/>
      <c r="D78" s="518"/>
      <c r="E78" s="518"/>
      <c r="F78" s="518"/>
      <c r="G78" s="518"/>
      <c r="H78" s="518"/>
      <c r="I78" s="518"/>
      <c r="J78" s="518"/>
    </row>
    <row r="79" spans="1:10" ht="12.75">
      <c r="A79" s="1005" t="s">
        <v>843</v>
      </c>
      <c r="B79" s="1005"/>
      <c r="C79" s="1005"/>
      <c r="D79" s="1005"/>
      <c r="E79" s="1005"/>
      <c r="F79" s="1005"/>
      <c r="G79" s="1005"/>
      <c r="H79" s="1005"/>
      <c r="I79" s="1005"/>
      <c r="J79" s="1005"/>
    </row>
    <row r="80" spans="1:10" ht="15">
      <c r="A80" s="506"/>
      <c r="B80" s="506"/>
      <c r="C80" s="506"/>
      <c r="D80" s="506"/>
      <c r="E80" s="506"/>
      <c r="F80" s="506"/>
      <c r="G80" s="506"/>
      <c r="H80" s="506"/>
      <c r="I80" s="506"/>
      <c r="J80" s="506"/>
    </row>
    <row r="81" spans="1:10" ht="15">
      <c r="A81" s="506"/>
      <c r="B81" s="506"/>
      <c r="C81" s="506"/>
      <c r="D81" s="506"/>
      <c r="E81" s="506"/>
      <c r="F81" s="506"/>
      <c r="G81" s="506"/>
      <c r="H81" s="506"/>
      <c r="I81" s="506"/>
      <c r="J81" s="506"/>
    </row>
    <row r="82" spans="1:10" ht="15">
      <c r="A82" s="506"/>
      <c r="B82" s="506"/>
      <c r="C82" s="506"/>
      <c r="D82" s="506"/>
      <c r="E82" s="506"/>
      <c r="F82" s="506"/>
      <c r="G82" s="506"/>
      <c r="H82" s="506"/>
      <c r="I82" s="506"/>
      <c r="J82" s="506"/>
    </row>
    <row r="83" spans="1:10" ht="15">
      <c r="A83" s="506"/>
      <c r="B83" s="506"/>
      <c r="C83" s="506"/>
      <c r="D83" s="506"/>
      <c r="E83" s="506"/>
      <c r="F83" s="506"/>
      <c r="G83" s="506"/>
      <c r="H83" s="506"/>
      <c r="I83" s="506"/>
      <c r="J83" s="506"/>
    </row>
    <row r="84" spans="1:10" ht="15">
      <c r="A84" s="506"/>
      <c r="B84" s="506"/>
      <c r="C84" s="506"/>
      <c r="D84" s="506"/>
      <c r="E84" s="506"/>
      <c r="F84" s="506"/>
      <c r="G84" s="506"/>
      <c r="H84" s="506"/>
      <c r="I84" s="506"/>
      <c r="J84" s="506"/>
    </row>
    <row r="85" spans="1:10" ht="15">
      <c r="A85" s="506"/>
      <c r="B85" s="506"/>
      <c r="C85" s="506"/>
      <c r="D85" s="506"/>
      <c r="E85" s="506"/>
      <c r="F85" s="506"/>
      <c r="G85" s="506"/>
      <c r="H85" s="506"/>
      <c r="I85" s="506"/>
      <c r="J85" s="506"/>
    </row>
    <row r="86" spans="1:10" ht="15">
      <c r="A86" s="506"/>
      <c r="B86" s="506"/>
      <c r="C86" s="506"/>
      <c r="D86" s="506"/>
      <c r="E86" s="506"/>
      <c r="F86" s="506"/>
      <c r="G86" s="506"/>
      <c r="H86" s="506"/>
      <c r="I86" s="506"/>
      <c r="J86" s="506"/>
    </row>
    <row r="87" spans="1:10" ht="15">
      <c r="A87" s="506"/>
      <c r="B87" s="506"/>
      <c r="C87" s="506"/>
      <c r="D87" s="506"/>
      <c r="E87" s="506"/>
      <c r="F87" s="506"/>
      <c r="G87" s="506"/>
      <c r="H87" s="506"/>
      <c r="I87" s="506"/>
      <c r="J87" s="506"/>
    </row>
  </sheetData>
  <sheetProtection password="CCA6" sheet="1" selectLockedCells="1"/>
  <mergeCells count="55">
    <mergeCell ref="A43:I43"/>
    <mergeCell ref="A45:I45"/>
    <mergeCell ref="A47:I47"/>
    <mergeCell ref="A49:I49"/>
    <mergeCell ref="A51:I51"/>
    <mergeCell ref="A53:I53"/>
    <mergeCell ref="B32:F32"/>
    <mergeCell ref="A79:J79"/>
    <mergeCell ref="A38:I38"/>
    <mergeCell ref="A39:I39"/>
    <mergeCell ref="A33:I33"/>
    <mergeCell ref="A40:F40"/>
    <mergeCell ref="A55:I55"/>
    <mergeCell ref="A57:I57"/>
    <mergeCell ref="A59:I59"/>
    <mergeCell ref="A61:I61"/>
    <mergeCell ref="B26:F26"/>
    <mergeCell ref="A35:I35"/>
    <mergeCell ref="A36:I36"/>
    <mergeCell ref="A41:G41"/>
    <mergeCell ref="A24:F24"/>
    <mergeCell ref="B31:F31"/>
    <mergeCell ref="A25:J25"/>
    <mergeCell ref="A29:F29"/>
    <mergeCell ref="A30:I30"/>
    <mergeCell ref="A34:I34"/>
    <mergeCell ref="A1:J1"/>
    <mergeCell ref="A2:J2"/>
    <mergeCell ref="A3:J3"/>
    <mergeCell ref="C15:I15"/>
    <mergeCell ref="B27:F27"/>
    <mergeCell ref="A28:F28"/>
    <mergeCell ref="A4:I4"/>
    <mergeCell ref="B5:F5"/>
    <mergeCell ref="G5:I5"/>
    <mergeCell ref="A6:C6"/>
    <mergeCell ref="D6:E6"/>
    <mergeCell ref="A7:H7"/>
    <mergeCell ref="G6:H6"/>
    <mergeCell ref="D13:I13"/>
    <mergeCell ref="D14:I14"/>
    <mergeCell ref="A21:F21"/>
    <mergeCell ref="A8:I8"/>
    <mergeCell ref="A9:I9"/>
    <mergeCell ref="A13:C13"/>
    <mergeCell ref="A22:G22"/>
    <mergeCell ref="A23:G23"/>
    <mergeCell ref="A20:F20"/>
    <mergeCell ref="A10:I10"/>
    <mergeCell ref="A11:I11"/>
    <mergeCell ref="A16:I16"/>
    <mergeCell ref="A18:I18"/>
    <mergeCell ref="A19:F19"/>
    <mergeCell ref="C12:I12"/>
    <mergeCell ref="A17:I17"/>
  </mergeCells>
  <printOptions/>
  <pageMargins left="0.699999988079071" right="0.699999988079071" top="0.75" bottom="0.75" header="0.30000001192092896" footer="0.30000001192092896"/>
  <pageSetup errors="blank" fitToHeight="0" fitToWidth="1" horizontalDpi="300" verticalDpi="300" orientation="portrait" scale="89"/>
  <headerFooter>
    <oddHeader>&amp;L&amp;D     &amp;T</oddHeader>
  </headerFooter>
  <rowBreaks count="1" manualBreakCount="1">
    <brk id="43" max="255" man="1"/>
  </rowBreaks>
  <legacyDrawing r:id="rId2"/>
</worksheet>
</file>

<file path=xl/worksheets/sheet13.xml><?xml version="1.0" encoding="utf-8"?>
<worksheet xmlns="http://schemas.openxmlformats.org/spreadsheetml/2006/main" xmlns:r="http://schemas.openxmlformats.org/officeDocument/2006/relationships">
  <sheetPr>
    <pageSetUpPr fitToPage="1"/>
  </sheetPr>
  <dimension ref="A1:I55"/>
  <sheetViews>
    <sheetView zoomScalePageLayoutView="0" workbookViewId="0" topLeftCell="A1">
      <selection activeCell="A11" sqref="A11:B11"/>
    </sheetView>
  </sheetViews>
  <sheetFormatPr defaultColWidth="9.33203125" defaultRowHeight="12.75"/>
  <cols>
    <col min="1" max="1" width="5.5" style="3" customWidth="1"/>
    <col min="2" max="2" width="11" style="3" customWidth="1"/>
    <col min="3" max="3" width="12.5" style="3" customWidth="1"/>
    <col min="4" max="4" width="10.33203125" style="3" customWidth="1"/>
    <col min="5" max="5" width="15.5" style="3" customWidth="1"/>
    <col min="6" max="6" width="18.5" style="3" customWidth="1"/>
    <col min="7" max="7" width="16" style="3" customWidth="1"/>
    <col min="8" max="8" width="7" style="3" customWidth="1"/>
    <col min="9" max="9" width="15.66015625" style="3" customWidth="1"/>
    <col min="10" max="16384" width="9.33203125" style="3" customWidth="1"/>
  </cols>
  <sheetData>
    <row r="1" spans="1:9" ht="15">
      <c r="A1" s="973" t="s">
        <v>844</v>
      </c>
      <c r="B1" s="973"/>
      <c r="C1" s="973"/>
      <c r="D1" s="973"/>
      <c r="E1" s="973"/>
      <c r="F1" s="973"/>
      <c r="G1" s="973"/>
      <c r="H1" s="973"/>
      <c r="I1" s="973"/>
    </row>
    <row r="2" spans="1:9" ht="33">
      <c r="A2" s="978" t="s">
        <v>845</v>
      </c>
      <c r="B2" s="978"/>
      <c r="C2" s="978"/>
      <c r="D2" s="978"/>
      <c r="E2" s="978"/>
      <c r="F2" s="978"/>
      <c r="G2" s="978"/>
      <c r="H2" s="978"/>
      <c r="I2" s="978"/>
    </row>
    <row r="3" spans="1:9" ht="14.25">
      <c r="A3" s="959"/>
      <c r="B3" s="959"/>
      <c r="C3" s="959"/>
      <c r="D3" s="959"/>
      <c r="E3" s="959"/>
      <c r="F3" s="959"/>
      <c r="G3" s="959"/>
      <c r="H3" s="959"/>
      <c r="I3" s="959"/>
    </row>
    <row r="4" spans="1:9" ht="14.25">
      <c r="A4" s="959"/>
      <c r="B4" s="959"/>
      <c r="C4" s="959"/>
      <c r="D4" s="959"/>
      <c r="E4" s="959"/>
      <c r="F4" s="959"/>
      <c r="G4" s="959"/>
      <c r="H4" s="959"/>
      <c r="I4" s="959"/>
    </row>
    <row r="5" spans="1:9" ht="15">
      <c r="A5" s="971"/>
      <c r="B5" s="971"/>
      <c r="C5" s="971"/>
      <c r="D5" s="971"/>
      <c r="E5" s="971"/>
      <c r="F5" s="971"/>
      <c r="G5" s="971"/>
      <c r="H5" s="971"/>
      <c r="I5" s="971"/>
    </row>
    <row r="6" spans="1:9" ht="15">
      <c r="A6" s="473" t="s">
        <v>604</v>
      </c>
      <c r="B6" s="961" t="str">
        <f>(eff_desc)</f>
        <v>WNP-NORTH PLAINS WATER DISTRICT (2021)</v>
      </c>
      <c r="C6" s="961"/>
      <c r="D6" s="971" t="s">
        <v>846</v>
      </c>
      <c r="E6" s="971"/>
      <c r="F6" s="961">
        <f>(timeofmeeting)</f>
        <v>0</v>
      </c>
      <c r="G6" s="961"/>
      <c r="H6" s="971"/>
      <c r="I6" s="971"/>
    </row>
    <row r="7" spans="1:9" ht="15">
      <c r="A7" s="455" t="s">
        <v>804</v>
      </c>
      <c r="B7" s="1009">
        <f>(dateofmeeting)</f>
        <v>0</v>
      </c>
      <c r="C7" s="1009"/>
      <c r="D7" s="477" t="s">
        <v>650</v>
      </c>
      <c r="E7" s="961">
        <f>(meetingplace)</f>
        <v>0</v>
      </c>
      <c r="F7" s="961"/>
      <c r="G7" s="961"/>
      <c r="H7" s="971"/>
      <c r="I7" s="971"/>
    </row>
    <row r="8" spans="1:9" ht="15">
      <c r="A8" s="455"/>
      <c r="B8" s="971"/>
      <c r="C8" s="971"/>
      <c r="D8" s="971"/>
      <c r="E8" s="971"/>
      <c r="F8" s="971"/>
      <c r="G8" s="971"/>
      <c r="H8" s="971"/>
      <c r="I8" s="971"/>
    </row>
    <row r="9" spans="1:9" ht="15">
      <c r="A9" s="971"/>
      <c r="B9" s="971"/>
      <c r="C9" s="971"/>
      <c r="D9" s="971"/>
      <c r="E9" s="971"/>
      <c r="F9" s="971"/>
      <c r="G9" s="971"/>
      <c r="H9" s="971"/>
      <c r="I9" s="971"/>
    </row>
    <row r="10" spans="1:9" ht="15">
      <c r="A10" s="957" t="s">
        <v>847</v>
      </c>
      <c r="B10" s="957"/>
      <c r="C10" s="957"/>
      <c r="D10" s="957"/>
      <c r="E10" s="957"/>
      <c r="F10" s="474">
        <f>(eff_apyr)</f>
        <v>2021</v>
      </c>
      <c r="G10" s="957" t="s">
        <v>848</v>
      </c>
      <c r="H10" s="957"/>
      <c r="I10" s="957"/>
    </row>
    <row r="11" spans="1:9" ht="15">
      <c r="A11" s="962"/>
      <c r="B11" s="962"/>
      <c r="C11" s="971" t="s">
        <v>849</v>
      </c>
      <c r="D11" s="971"/>
      <c r="E11" s="971"/>
      <c r="F11" s="971"/>
      <c r="G11" s="971"/>
      <c r="H11" s="971"/>
      <c r="I11" s="971"/>
    </row>
    <row r="12" spans="1:9" ht="14.25">
      <c r="A12" s="972"/>
      <c r="B12" s="972"/>
      <c r="C12" s="972"/>
      <c r="D12" s="972"/>
      <c r="E12" s="972"/>
      <c r="F12" s="972"/>
      <c r="G12" s="972"/>
      <c r="H12" s="972"/>
      <c r="I12" s="972"/>
    </row>
    <row r="13" spans="1:9" ht="18" customHeight="1">
      <c r="A13" s="972" t="s">
        <v>850</v>
      </c>
      <c r="B13" s="972"/>
      <c r="C13" s="972"/>
      <c r="D13" s="972"/>
      <c r="E13" s="972"/>
      <c r="F13" s="972"/>
      <c r="G13" s="972"/>
      <c r="H13" s="972"/>
      <c r="I13" s="972"/>
    </row>
    <row r="14" spans="1:9" ht="14.25">
      <c r="A14" s="972" t="s">
        <v>851</v>
      </c>
      <c r="B14" s="972"/>
      <c r="C14" s="972"/>
      <c r="D14" s="972"/>
      <c r="E14" s="972"/>
      <c r="F14" s="972"/>
      <c r="G14" s="972"/>
      <c r="H14" s="972"/>
      <c r="I14" s="972"/>
    </row>
    <row r="15" spans="1:9" ht="15">
      <c r="A15" s="971"/>
      <c r="B15" s="971"/>
      <c r="C15" s="971"/>
      <c r="D15" s="971"/>
      <c r="E15" s="971"/>
      <c r="F15" s="971"/>
      <c r="G15" s="971"/>
      <c r="H15" s="971"/>
      <c r="I15" s="971"/>
    </row>
    <row r="16" spans="1:9" ht="15">
      <c r="A16" s="971"/>
      <c r="B16" s="971"/>
      <c r="C16" s="971"/>
      <c r="D16" s="971"/>
      <c r="E16" s="971"/>
      <c r="F16" s="971"/>
      <c r="G16" s="971"/>
      <c r="H16" s="971"/>
      <c r="I16" s="971"/>
    </row>
    <row r="17" spans="1:9" ht="15">
      <c r="A17" s="957" t="s">
        <v>852</v>
      </c>
      <c r="B17" s="957"/>
      <c r="C17" s="957"/>
      <c r="D17" s="957"/>
      <c r="E17" s="957"/>
      <c r="F17" s="961" t="str">
        <f>(eff_desc)</f>
        <v>WNP-NORTH PLAINS WATER DISTRICT (2021)</v>
      </c>
      <c r="G17" s="961"/>
      <c r="H17" s="961"/>
      <c r="I17" s="961"/>
    </row>
    <row r="18" spans="1:9" ht="14.25">
      <c r="A18" s="959"/>
      <c r="B18" s="959"/>
      <c r="C18" s="959"/>
      <c r="D18" s="959"/>
      <c r="E18" s="959"/>
      <c r="F18" s="959"/>
      <c r="G18" s="959"/>
      <c r="H18" s="959"/>
      <c r="I18" s="959"/>
    </row>
    <row r="19" spans="1:9" ht="15">
      <c r="A19" s="971"/>
      <c r="B19" s="971"/>
      <c r="C19" s="971"/>
      <c r="D19" s="971"/>
      <c r="E19" s="971"/>
      <c r="F19" s="971"/>
      <c r="G19" s="971"/>
      <c r="H19" s="971"/>
      <c r="I19" s="971"/>
    </row>
    <row r="20" spans="1:9" ht="15">
      <c r="A20" s="455" t="s">
        <v>853</v>
      </c>
      <c r="B20" s="962"/>
      <c r="C20" s="962"/>
      <c r="D20" s="477" t="s">
        <v>854</v>
      </c>
      <c r="E20" s="971"/>
      <c r="F20" s="971"/>
      <c r="G20" s="971"/>
      <c r="H20" s="971"/>
      <c r="I20" s="971"/>
    </row>
    <row r="21" spans="1:9" ht="15">
      <c r="A21" s="957"/>
      <c r="B21" s="957"/>
      <c r="C21" s="957"/>
      <c r="D21" s="957"/>
      <c r="E21" s="957"/>
      <c r="F21" s="957"/>
      <c r="G21" s="957"/>
      <c r="H21" s="957"/>
      <c r="I21" s="957"/>
    </row>
    <row r="22" spans="1:9" ht="15">
      <c r="A22" s="957"/>
      <c r="B22" s="957"/>
      <c r="C22" s="957"/>
      <c r="D22" s="957"/>
      <c r="E22" s="957"/>
      <c r="F22" s="957"/>
      <c r="G22" s="957"/>
      <c r="H22" s="957"/>
      <c r="I22" s="957"/>
    </row>
    <row r="23" spans="1:9" ht="15">
      <c r="A23" s="957"/>
      <c r="B23" s="957"/>
      <c r="C23" s="957"/>
      <c r="D23" s="957"/>
      <c r="E23" s="957"/>
      <c r="F23" s="957"/>
      <c r="G23" s="957"/>
      <c r="H23" s="957"/>
      <c r="I23" s="957"/>
    </row>
    <row r="24" spans="1:9" ht="15">
      <c r="A24" s="957"/>
      <c r="B24" s="957"/>
      <c r="C24" s="957"/>
      <c r="D24" s="957"/>
      <c r="E24" s="957"/>
      <c r="F24" s="957"/>
      <c r="G24" s="957"/>
      <c r="H24" s="957"/>
      <c r="I24" s="957"/>
    </row>
    <row r="25" spans="1:9" ht="15">
      <c r="A25" s="957"/>
      <c r="B25" s="957"/>
      <c r="C25" s="957"/>
      <c r="D25" s="957"/>
      <c r="E25" s="957"/>
      <c r="F25" s="957"/>
      <c r="G25" s="957"/>
      <c r="H25" s="957"/>
      <c r="I25" s="957"/>
    </row>
    <row r="26" spans="1:9" ht="15">
      <c r="A26" s="971"/>
      <c r="B26" s="971"/>
      <c r="C26" s="971"/>
      <c r="D26" s="971"/>
      <c r="E26" s="971"/>
      <c r="F26" s="971"/>
      <c r="G26" s="971"/>
      <c r="H26" s="971"/>
      <c r="I26" s="971"/>
    </row>
    <row r="27" spans="1:9" ht="15">
      <c r="A27" s="957"/>
      <c r="B27" s="957"/>
      <c r="C27" s="957"/>
      <c r="D27" s="957"/>
      <c r="E27" s="957"/>
      <c r="F27" s="957"/>
      <c r="G27" s="957"/>
      <c r="H27" s="957"/>
      <c r="I27" s="957"/>
    </row>
    <row r="28" spans="1:9" ht="14.25">
      <c r="A28" s="972"/>
      <c r="B28" s="972"/>
      <c r="C28" s="972"/>
      <c r="D28" s="972"/>
      <c r="E28" s="972"/>
      <c r="F28" s="972"/>
      <c r="G28" s="972"/>
      <c r="H28" s="972"/>
      <c r="I28" s="972"/>
    </row>
    <row r="29" spans="1:9" ht="15">
      <c r="A29" s="971"/>
      <c r="B29" s="971"/>
      <c r="C29" s="971"/>
      <c r="D29" s="971"/>
      <c r="E29" s="971"/>
      <c r="F29" s="971"/>
      <c r="G29" s="971"/>
      <c r="H29" s="971"/>
      <c r="I29" s="971"/>
    </row>
    <row r="30" spans="1:9" ht="15">
      <c r="A30" s="957"/>
      <c r="B30" s="957"/>
      <c r="C30" s="957"/>
      <c r="D30" s="957"/>
      <c r="E30" s="957"/>
      <c r="F30" s="957"/>
      <c r="G30" s="957"/>
      <c r="H30" s="957"/>
      <c r="I30" s="957"/>
    </row>
    <row r="31" spans="1:9" ht="15">
      <c r="A31" s="957"/>
      <c r="B31" s="957"/>
      <c r="C31" s="957"/>
      <c r="D31" s="957"/>
      <c r="E31" s="957"/>
      <c r="F31" s="957"/>
      <c r="G31" s="957"/>
      <c r="H31" s="957"/>
      <c r="I31" s="957"/>
    </row>
    <row r="32" spans="1:9" ht="15">
      <c r="A32" s="957"/>
      <c r="B32" s="957"/>
      <c r="C32" s="957"/>
      <c r="D32" s="957"/>
      <c r="E32" s="957"/>
      <c r="F32" s="957"/>
      <c r="G32" s="957"/>
      <c r="H32" s="957"/>
      <c r="I32" s="957"/>
    </row>
    <row r="33" spans="1:9" ht="15">
      <c r="A33" s="957"/>
      <c r="B33" s="957"/>
      <c r="C33" s="957"/>
      <c r="D33" s="957"/>
      <c r="E33" s="957"/>
      <c r="F33" s="957"/>
      <c r="G33" s="957"/>
      <c r="H33" s="957"/>
      <c r="I33" s="957"/>
    </row>
    <row r="34" spans="1:9" ht="15">
      <c r="A34" s="957"/>
      <c r="B34" s="957"/>
      <c r="C34" s="957"/>
      <c r="D34" s="957"/>
      <c r="E34" s="957"/>
      <c r="F34" s="957"/>
      <c r="G34" s="957"/>
      <c r="H34" s="957"/>
      <c r="I34" s="957"/>
    </row>
    <row r="35" spans="1:9" ht="15">
      <c r="A35" s="957"/>
      <c r="B35" s="957"/>
      <c r="C35" s="957"/>
      <c r="D35" s="957"/>
      <c r="E35" s="957"/>
      <c r="F35" s="957"/>
      <c r="G35" s="957"/>
      <c r="H35" s="957"/>
      <c r="I35" s="957"/>
    </row>
    <row r="36" spans="1:9" ht="15">
      <c r="A36" s="957"/>
      <c r="B36" s="957"/>
      <c r="C36" s="957"/>
      <c r="D36" s="957"/>
      <c r="E36" s="957"/>
      <c r="F36" s="957"/>
      <c r="G36" s="957"/>
      <c r="H36" s="957"/>
      <c r="I36" s="957"/>
    </row>
    <row r="37" spans="1:9" ht="15">
      <c r="A37" s="957"/>
      <c r="B37" s="957"/>
      <c r="C37" s="957"/>
      <c r="D37" s="957"/>
      <c r="E37" s="957"/>
      <c r="F37" s="957"/>
      <c r="G37" s="957"/>
      <c r="H37" s="957"/>
      <c r="I37" s="957"/>
    </row>
    <row r="38" spans="1:9" ht="15">
      <c r="A38" s="957"/>
      <c r="B38" s="957"/>
      <c r="C38" s="957"/>
      <c r="D38" s="957"/>
      <c r="E38" s="957"/>
      <c r="F38" s="957"/>
      <c r="G38" s="957"/>
      <c r="H38" s="957"/>
      <c r="I38" s="957"/>
    </row>
    <row r="39" spans="1:9" ht="14.25">
      <c r="A39" s="1012"/>
      <c r="B39" s="1012"/>
      <c r="C39" s="1012"/>
      <c r="D39" s="1012"/>
      <c r="E39" s="1012"/>
      <c r="F39" s="1012"/>
      <c r="G39" s="1012"/>
      <c r="H39" s="1012"/>
      <c r="I39" s="1012"/>
    </row>
    <row r="40" spans="1:9" ht="15">
      <c r="A40" s="973"/>
      <c r="B40" s="973"/>
      <c r="C40" s="973"/>
      <c r="D40" s="973"/>
      <c r="E40" s="973"/>
      <c r="F40" s="973"/>
      <c r="G40" s="973"/>
      <c r="H40" s="973"/>
      <c r="I40" s="973"/>
    </row>
    <row r="41" spans="1:9" ht="15">
      <c r="A41" s="473"/>
      <c r="B41" s="473"/>
      <c r="C41" s="473"/>
      <c r="D41" s="473"/>
      <c r="E41" s="473"/>
      <c r="F41" s="473"/>
      <c r="G41" s="473"/>
      <c r="H41" s="473"/>
      <c r="I41" s="473"/>
    </row>
    <row r="42" spans="1:9" ht="15">
      <c r="A42" s="473"/>
      <c r="B42" s="473"/>
      <c r="C42" s="473"/>
      <c r="D42" s="473"/>
      <c r="E42" s="473"/>
      <c r="F42" s="473"/>
      <c r="G42" s="473"/>
      <c r="H42" s="473"/>
      <c r="I42" s="473"/>
    </row>
    <row r="43" spans="1:9" ht="15">
      <c r="A43" s="473"/>
      <c r="B43" s="473"/>
      <c r="C43" s="473"/>
      <c r="D43" s="473"/>
      <c r="E43" s="473"/>
      <c r="F43" s="473"/>
      <c r="G43" s="473"/>
      <c r="H43" s="473"/>
      <c r="I43" s="473"/>
    </row>
    <row r="44" spans="1:9" ht="15">
      <c r="A44" s="473"/>
      <c r="B44" s="473"/>
      <c r="C44" s="473"/>
      <c r="D44" s="473"/>
      <c r="E44" s="473"/>
      <c r="F44" s="473"/>
      <c r="G44" s="473"/>
      <c r="H44" s="473"/>
      <c r="I44" s="473"/>
    </row>
    <row r="45" spans="1:9" ht="15">
      <c r="A45" s="473"/>
      <c r="B45" s="473"/>
      <c r="C45" s="473"/>
      <c r="D45" s="473"/>
      <c r="E45" s="473"/>
      <c r="F45" s="473"/>
      <c r="G45" s="473"/>
      <c r="H45" s="473"/>
      <c r="I45" s="473"/>
    </row>
    <row r="46" spans="1:9" ht="15">
      <c r="A46" s="473"/>
      <c r="B46" s="473"/>
      <c r="C46" s="473"/>
      <c r="D46" s="473"/>
      <c r="E46" s="473"/>
      <c r="F46" s="473"/>
      <c r="G46" s="473"/>
      <c r="H46" s="473"/>
      <c r="I46" s="473"/>
    </row>
    <row r="47" spans="1:9" ht="15">
      <c r="A47" s="957" t="s">
        <v>677</v>
      </c>
      <c r="B47" s="957"/>
      <c r="C47" s="957"/>
      <c r="D47" s="957"/>
      <c r="E47" s="957"/>
      <c r="F47" s="957"/>
      <c r="G47" s="957"/>
      <c r="H47" s="957"/>
      <c r="I47" s="957"/>
    </row>
    <row r="48" spans="1:9" ht="15">
      <c r="A48" s="957" t="s">
        <v>678</v>
      </c>
      <c r="B48" s="957"/>
      <c r="C48" s="957"/>
      <c r="D48" s="957"/>
      <c r="E48" s="957"/>
      <c r="F48" s="957"/>
      <c r="G48" s="957"/>
      <c r="H48" s="957"/>
      <c r="I48" s="957"/>
    </row>
    <row r="49" spans="1:9" ht="15">
      <c r="A49" s="973" t="s">
        <v>679</v>
      </c>
      <c r="B49" s="973"/>
      <c r="C49" s="973"/>
      <c r="D49" s="973"/>
      <c r="E49" s="973"/>
      <c r="F49" s="973"/>
      <c r="G49" s="973"/>
      <c r="H49" s="973"/>
      <c r="I49" s="973"/>
    </row>
    <row r="50" spans="1:9" ht="15">
      <c r="A50" s="1010" t="s">
        <v>584</v>
      </c>
      <c r="B50" s="1010"/>
      <c r="C50" s="1010"/>
      <c r="D50" s="1010"/>
      <c r="E50" s="1010"/>
      <c r="F50" s="1010"/>
      <c r="G50" s="1010"/>
      <c r="H50" s="1010"/>
      <c r="I50" s="1010"/>
    </row>
    <row r="51" spans="1:9" ht="15">
      <c r="A51" s="1011" t="s">
        <v>855</v>
      </c>
      <c r="B51" s="1011"/>
      <c r="C51" s="1011"/>
      <c r="D51" s="1011"/>
      <c r="E51" s="1011"/>
      <c r="F51" s="1011"/>
      <c r="G51" s="1011"/>
      <c r="H51" s="1011"/>
      <c r="I51" s="1011"/>
    </row>
    <row r="52" spans="1:9" ht="15">
      <c r="A52" s="473"/>
      <c r="B52" s="473"/>
      <c r="C52" s="473"/>
      <c r="D52" s="473"/>
      <c r="E52" s="473"/>
      <c r="F52" s="473"/>
      <c r="G52" s="473"/>
      <c r="H52" s="473"/>
      <c r="I52" s="473"/>
    </row>
    <row r="53" spans="1:9" ht="15">
      <c r="A53" s="473"/>
      <c r="B53" s="473"/>
      <c r="C53" s="473"/>
      <c r="D53" s="473"/>
      <c r="E53" s="473"/>
      <c r="F53" s="473"/>
      <c r="G53" s="473"/>
      <c r="H53" s="473"/>
      <c r="I53" s="473"/>
    </row>
    <row r="54" spans="1:9" ht="15">
      <c r="A54" s="473"/>
      <c r="B54" s="473"/>
      <c r="C54" s="473"/>
      <c r="D54" s="473"/>
      <c r="E54" s="473"/>
      <c r="F54" s="473"/>
      <c r="G54" s="473"/>
      <c r="H54" s="473"/>
      <c r="I54" s="473"/>
    </row>
    <row r="55" spans="1:9" ht="15">
      <c r="A55" s="473"/>
      <c r="B55" s="473"/>
      <c r="C55" s="473"/>
      <c r="D55" s="473"/>
      <c r="E55" s="473"/>
      <c r="F55" s="473"/>
      <c r="G55" s="473"/>
      <c r="H55" s="473"/>
      <c r="I55" s="473"/>
    </row>
  </sheetData>
  <sheetProtection password="CCA6" sheet="1" selectLockedCells="1"/>
  <mergeCells count="55">
    <mergeCell ref="A49:I49"/>
    <mergeCell ref="A50:I50"/>
    <mergeCell ref="A51:I51"/>
    <mergeCell ref="A37:I37"/>
    <mergeCell ref="A38:I38"/>
    <mergeCell ref="A39:I39"/>
    <mergeCell ref="A40:I40"/>
    <mergeCell ref="A47:I47"/>
    <mergeCell ref="A48:I48"/>
    <mergeCell ref="A36:I36"/>
    <mergeCell ref="A25:I25"/>
    <mergeCell ref="A26:I26"/>
    <mergeCell ref="A27:I27"/>
    <mergeCell ref="A28:I28"/>
    <mergeCell ref="A29:I29"/>
    <mergeCell ref="A30:I30"/>
    <mergeCell ref="A31:I31"/>
    <mergeCell ref="A32:I32"/>
    <mergeCell ref="A33:I33"/>
    <mergeCell ref="A34:I34"/>
    <mergeCell ref="A35:I35"/>
    <mergeCell ref="A24:I24"/>
    <mergeCell ref="A15:I15"/>
    <mergeCell ref="A16:I16"/>
    <mergeCell ref="A17:E17"/>
    <mergeCell ref="F17:I17"/>
    <mergeCell ref="A18:I18"/>
    <mergeCell ref="A19:I19"/>
    <mergeCell ref="B20:C20"/>
    <mergeCell ref="E20:I20"/>
    <mergeCell ref="A21:I21"/>
    <mergeCell ref="A22:I22"/>
    <mergeCell ref="A23:I23"/>
    <mergeCell ref="A14:I14"/>
    <mergeCell ref="B7:C7"/>
    <mergeCell ref="E7:G7"/>
    <mergeCell ref="H7:I7"/>
    <mergeCell ref="B8:I8"/>
    <mergeCell ref="A9:I9"/>
    <mergeCell ref="A10:E10"/>
    <mergeCell ref="G10:I10"/>
    <mergeCell ref="A11:B11"/>
    <mergeCell ref="C11:D11"/>
    <mergeCell ref="E11:I11"/>
    <mergeCell ref="A12:I12"/>
    <mergeCell ref="A13:I13"/>
    <mergeCell ref="B6:C6"/>
    <mergeCell ref="D6:E6"/>
    <mergeCell ref="F6:G6"/>
    <mergeCell ref="H6:I6"/>
    <mergeCell ref="A1:I1"/>
    <mergeCell ref="A2:I2"/>
    <mergeCell ref="A3:I3"/>
    <mergeCell ref="A4:I4"/>
    <mergeCell ref="A5:I5"/>
  </mergeCells>
  <printOptions/>
  <pageMargins left="0.699999988079071" right="0.699999988079071" top="0.75" bottom="0.75" header="0.30000001192092896" footer="0.30000001192092896"/>
  <pageSetup errors="blank" fitToHeight="1" fitToWidth="1" horizontalDpi="300" verticalDpi="300" orientation="portrait" scale="88"/>
  <headerFooter>
    <oddHeader>&amp;L&amp;D     &amp;T</oddHeader>
  </headerFooter>
  <legacyDrawing r:id="rId2"/>
</worksheet>
</file>

<file path=xl/worksheets/sheet14.xml><?xml version="1.0" encoding="utf-8"?>
<worksheet xmlns="http://schemas.openxmlformats.org/spreadsheetml/2006/main" xmlns:r="http://schemas.openxmlformats.org/officeDocument/2006/relationships">
  <sheetPr>
    <pageSetUpPr fitToPage="1"/>
  </sheetPr>
  <dimension ref="A1:M52"/>
  <sheetViews>
    <sheetView zoomScale="116" zoomScaleNormal="116" zoomScalePageLayoutView="0" workbookViewId="0" topLeftCell="A1">
      <selection activeCell="D28" sqref="D28"/>
    </sheetView>
  </sheetViews>
  <sheetFormatPr defaultColWidth="9.33203125" defaultRowHeight="12.75"/>
  <cols>
    <col min="1" max="1" width="5.5" style="3" customWidth="1"/>
    <col min="2" max="2" width="11" style="3" customWidth="1"/>
    <col min="3" max="3" width="12.5" style="3" customWidth="1"/>
    <col min="4" max="4" width="18.5" style="3" customWidth="1"/>
    <col min="5" max="5" width="20.66015625" style="3" customWidth="1"/>
    <col min="6" max="6" width="6.16015625" style="3" customWidth="1"/>
    <col min="7" max="7" width="19.16015625" style="3" customWidth="1"/>
    <col min="8" max="8" width="7" style="3" customWidth="1"/>
    <col min="9" max="9" width="22.83203125" style="3" customWidth="1"/>
    <col min="10" max="16384" width="9.33203125" style="3" customWidth="1"/>
  </cols>
  <sheetData>
    <row r="1" spans="1:9" ht="12.75">
      <c r="A1" s="958" t="s">
        <v>856</v>
      </c>
      <c r="B1" s="958"/>
      <c r="C1" s="958"/>
      <c r="D1" s="958"/>
      <c r="E1" s="958"/>
      <c r="F1" s="958"/>
      <c r="G1" s="958"/>
      <c r="H1" s="958"/>
      <c r="I1" s="958"/>
    </row>
    <row r="2" spans="1:9" ht="33">
      <c r="A2" s="978" t="s">
        <v>857</v>
      </c>
      <c r="B2" s="978"/>
      <c r="C2" s="978"/>
      <c r="D2" s="978"/>
      <c r="E2" s="978"/>
      <c r="F2" s="978"/>
      <c r="G2" s="978"/>
      <c r="H2" s="978"/>
      <c r="I2" s="978"/>
    </row>
    <row r="3" spans="1:9" ht="33">
      <c r="A3" s="978" t="s">
        <v>858</v>
      </c>
      <c r="B3" s="978"/>
      <c r="C3" s="978"/>
      <c r="D3" s="978"/>
      <c r="E3" s="978"/>
      <c r="F3" s="978"/>
      <c r="G3" s="978"/>
      <c r="H3" s="978"/>
      <c r="I3" s="978"/>
    </row>
    <row r="4" spans="1:9" ht="12.75">
      <c r="A4" s="975"/>
      <c r="B4" s="975"/>
      <c r="C4" s="975"/>
      <c r="D4" s="975"/>
      <c r="E4" s="975"/>
      <c r="F4" s="975"/>
      <c r="G4" s="975"/>
      <c r="H4" s="975"/>
      <c r="I4" s="975"/>
    </row>
    <row r="5" spans="1:9" ht="15">
      <c r="A5" s="473" t="s">
        <v>604</v>
      </c>
      <c r="B5" s="961" t="str">
        <f>(eff_desc)</f>
        <v>WNP-NORTH PLAINS WATER DISTRICT (2021)</v>
      </c>
      <c r="C5" s="961"/>
      <c r="D5" s="961"/>
      <c r="E5" s="961"/>
      <c r="F5" s="961"/>
      <c r="G5" s="961"/>
      <c r="H5" s="961"/>
      <c r="I5" s="961"/>
    </row>
    <row r="6" spans="1:9" ht="15">
      <c r="A6" s="971" t="s">
        <v>725</v>
      </c>
      <c r="B6" s="971"/>
      <c r="C6" s="971"/>
      <c r="D6" s="971"/>
      <c r="E6" s="971"/>
      <c r="F6" s="971"/>
      <c r="G6" s="971"/>
      <c r="H6" s="971"/>
      <c r="I6" s="971"/>
    </row>
    <row r="7" spans="1:9" ht="15">
      <c r="A7" s="957" t="s">
        <v>859</v>
      </c>
      <c r="B7" s="957"/>
      <c r="C7" s="957"/>
      <c r="D7" s="1013">
        <f>(timeofmeeting)</f>
        <v>0</v>
      </c>
      <c r="E7" s="1013"/>
      <c r="F7" s="1014">
        <f>(dateofmeeting)</f>
        <v>0</v>
      </c>
      <c r="G7" s="1014"/>
      <c r="H7" s="1014"/>
      <c r="I7" s="1014"/>
    </row>
    <row r="8" spans="1:9" ht="15">
      <c r="A8" s="971" t="s">
        <v>727</v>
      </c>
      <c r="B8" s="971"/>
      <c r="C8" s="971"/>
      <c r="D8" s="971"/>
      <c r="E8" s="971"/>
      <c r="F8" s="971"/>
      <c r="G8" s="971"/>
      <c r="H8" s="971"/>
      <c r="I8" s="971"/>
    </row>
    <row r="9" spans="1:9" ht="15">
      <c r="A9" s="455" t="s">
        <v>728</v>
      </c>
      <c r="B9" s="961">
        <f>(nameofroom_building_physicallocation)</f>
        <v>0</v>
      </c>
      <c r="C9" s="961"/>
      <c r="D9" s="961"/>
      <c r="E9" s="961"/>
      <c r="F9" s="961"/>
      <c r="G9" s="961"/>
      <c r="H9" s="961"/>
      <c r="I9" s="961"/>
    </row>
    <row r="10" spans="1:9" ht="15">
      <c r="A10" s="971" t="s">
        <v>729</v>
      </c>
      <c r="B10" s="971"/>
      <c r="C10" s="971"/>
      <c r="D10" s="971"/>
      <c r="E10" s="971"/>
      <c r="F10" s="971"/>
      <c r="G10" s="971"/>
      <c r="H10" s="971"/>
      <c r="I10" s="971"/>
    </row>
    <row r="11" spans="1:9" ht="15">
      <c r="A11" s="961">
        <f>(city_state)</f>
        <v>0</v>
      </c>
      <c r="B11" s="961"/>
      <c r="C11" s="961"/>
      <c r="D11" s="961"/>
      <c r="E11" s="961"/>
      <c r="F11" s="961"/>
      <c r="G11" s="961"/>
      <c r="H11" s="961"/>
      <c r="I11" s="961"/>
    </row>
    <row r="12" spans="1:9" ht="15">
      <c r="A12" s="968" t="s">
        <v>730</v>
      </c>
      <c r="B12" s="968"/>
      <c r="C12" s="968"/>
      <c r="D12" s="968"/>
      <c r="E12" s="968"/>
      <c r="F12" s="968"/>
      <c r="G12" s="968"/>
      <c r="H12" s="968"/>
      <c r="I12" s="968"/>
    </row>
    <row r="13" spans="1:9" ht="15">
      <c r="A13" s="957"/>
      <c r="B13" s="957"/>
      <c r="C13" s="957"/>
      <c r="D13" s="957"/>
      <c r="E13" s="957"/>
      <c r="F13" s="957"/>
      <c r="G13" s="957"/>
      <c r="H13" s="957"/>
      <c r="I13" s="957"/>
    </row>
    <row r="14" spans="1:9" ht="14.25">
      <c r="A14" s="972" t="s">
        <v>860</v>
      </c>
      <c r="B14" s="972"/>
      <c r="C14" s="972"/>
      <c r="D14" s="972"/>
      <c r="E14" s="972"/>
      <c r="F14" s="972"/>
      <c r="G14" s="972"/>
      <c r="H14" s="972"/>
      <c r="I14" s="972"/>
    </row>
    <row r="15" spans="1:9" ht="14.25">
      <c r="A15" s="972" t="s">
        <v>861</v>
      </c>
      <c r="B15" s="972"/>
      <c r="C15" s="972"/>
      <c r="D15" s="972"/>
      <c r="E15" s="972"/>
      <c r="F15" s="972"/>
      <c r="G15" s="972"/>
      <c r="H15" s="972"/>
      <c r="I15" s="972"/>
    </row>
    <row r="16" spans="1:9" ht="14.25">
      <c r="A16" s="972" t="s">
        <v>862</v>
      </c>
      <c r="B16" s="972"/>
      <c r="C16" s="972"/>
      <c r="D16" s="972"/>
      <c r="E16" s="972"/>
      <c r="F16" s="972"/>
      <c r="G16" s="972"/>
      <c r="H16" s="972"/>
      <c r="I16" s="972"/>
    </row>
    <row r="17" spans="1:9" ht="14.25">
      <c r="A17" s="972" t="s">
        <v>863</v>
      </c>
      <c r="B17" s="972"/>
      <c r="C17" s="972"/>
      <c r="D17" s="972"/>
      <c r="E17" s="972"/>
      <c r="F17" s="972"/>
      <c r="G17" s="972"/>
      <c r="H17" s="972"/>
      <c r="I17" s="972"/>
    </row>
    <row r="18" spans="1:9" ht="14.25">
      <c r="A18" s="972" t="s">
        <v>864</v>
      </c>
      <c r="B18" s="972"/>
      <c r="C18" s="972"/>
      <c r="D18" s="972"/>
      <c r="E18" s="972"/>
      <c r="F18" s="972"/>
      <c r="G18" s="972"/>
      <c r="H18" s="972"/>
      <c r="I18" s="972"/>
    </row>
    <row r="19" spans="1:9" ht="14.25">
      <c r="A19" s="972" t="s">
        <v>865</v>
      </c>
      <c r="B19" s="972"/>
      <c r="C19" s="972"/>
      <c r="D19" s="972"/>
      <c r="E19" s="972"/>
      <c r="F19" s="972"/>
      <c r="G19" s="972"/>
      <c r="H19" s="972"/>
      <c r="I19" s="972"/>
    </row>
    <row r="20" spans="1:9" ht="14.25">
      <c r="A20" s="972" t="s">
        <v>866</v>
      </c>
      <c r="B20" s="972"/>
      <c r="C20" s="972"/>
      <c r="D20" s="972"/>
      <c r="E20" s="972"/>
      <c r="F20" s="972"/>
      <c r="G20" s="972"/>
      <c r="H20" s="972"/>
      <c r="I20" s="972"/>
    </row>
    <row r="21" spans="1:9" ht="14.25">
      <c r="A21" s="972" t="s">
        <v>867</v>
      </c>
      <c r="B21" s="972"/>
      <c r="C21" s="972"/>
      <c r="D21" s="972"/>
      <c r="E21" s="972"/>
      <c r="F21" s="972"/>
      <c r="G21" s="972"/>
      <c r="H21" s="972"/>
      <c r="I21" s="972"/>
    </row>
    <row r="22" spans="1:9" ht="14.25">
      <c r="A22" s="972" t="s">
        <v>868</v>
      </c>
      <c r="B22" s="972"/>
      <c r="C22" s="972"/>
      <c r="D22" s="972"/>
      <c r="E22" s="972"/>
      <c r="F22" s="972"/>
      <c r="G22" s="972"/>
      <c r="H22" s="972"/>
      <c r="I22" s="972"/>
    </row>
    <row r="23" spans="1:9" ht="15">
      <c r="A23" s="957"/>
      <c r="B23" s="957"/>
      <c r="C23" s="957"/>
      <c r="D23" s="957"/>
      <c r="E23" s="957"/>
      <c r="F23" s="957"/>
      <c r="G23" s="957"/>
      <c r="H23" s="957"/>
      <c r="I23" s="957"/>
    </row>
    <row r="24" spans="1:9" ht="15">
      <c r="A24" s="957" t="s">
        <v>733</v>
      </c>
      <c r="B24" s="957"/>
      <c r="C24" s="957"/>
      <c r="D24" s="957"/>
      <c r="E24" s="957"/>
      <c r="F24" s="957"/>
      <c r="G24" s="957"/>
      <c r="H24" s="957"/>
      <c r="I24" s="957"/>
    </row>
    <row r="25" spans="1:9" ht="15">
      <c r="A25" s="957" t="s">
        <v>734</v>
      </c>
      <c r="B25" s="957"/>
      <c r="C25" s="957"/>
      <c r="D25" s="957"/>
      <c r="E25" s="957"/>
      <c r="F25" s="957"/>
      <c r="G25" s="957"/>
      <c r="H25" s="957"/>
      <c r="I25" s="957"/>
    </row>
    <row r="26" spans="1:9" ht="15">
      <c r="A26" s="957" t="s">
        <v>735</v>
      </c>
      <c r="B26" s="957"/>
      <c r="C26" s="957"/>
      <c r="D26" s="957"/>
      <c r="E26" s="957"/>
      <c r="F26" s="957"/>
      <c r="G26" s="957"/>
      <c r="H26" s="957"/>
      <c r="I26" s="957"/>
    </row>
    <row r="27" spans="1:9" ht="15">
      <c r="A27" s="983"/>
      <c r="B27" s="983"/>
      <c r="C27" s="983"/>
      <c r="D27" s="983"/>
      <c r="E27" s="983"/>
      <c r="F27" s="983"/>
      <c r="G27" s="983"/>
      <c r="H27" s="983"/>
      <c r="I27" s="983"/>
    </row>
    <row r="28" spans="1:9" ht="15">
      <c r="A28" s="957" t="s">
        <v>869</v>
      </c>
      <c r="B28" s="957"/>
      <c r="C28" s="957"/>
      <c r="D28" s="486"/>
      <c r="E28" s="970" t="s">
        <v>737</v>
      </c>
      <c r="F28" s="970"/>
      <c r="G28" s="970"/>
      <c r="H28" s="970"/>
      <c r="I28" s="970"/>
    </row>
    <row r="29" spans="1:9" ht="29.25" customHeight="1">
      <c r="A29" s="984" t="s">
        <v>738</v>
      </c>
      <c r="B29" s="984"/>
      <c r="C29" s="984"/>
      <c r="D29" s="492"/>
      <c r="E29" s="985" t="s">
        <v>870</v>
      </c>
      <c r="F29" s="985"/>
      <c r="G29" s="985"/>
      <c r="H29" s="985"/>
      <c r="I29" s="985"/>
    </row>
    <row r="30" spans="1:9" ht="15">
      <c r="A30" s="961"/>
      <c r="B30" s="961"/>
      <c r="C30" s="961"/>
      <c r="D30" s="961"/>
      <c r="E30" s="961"/>
      <c r="F30" s="961"/>
      <c r="G30" s="961"/>
      <c r="H30" s="961"/>
      <c r="I30" s="961"/>
    </row>
    <row r="31" spans="1:9" ht="14.25">
      <c r="A31" s="959" t="s">
        <v>750</v>
      </c>
      <c r="B31" s="959"/>
      <c r="C31" s="959"/>
      <c r="D31" s="959"/>
      <c r="E31" s="959"/>
      <c r="F31" s="959"/>
      <c r="G31" s="959"/>
      <c r="H31" s="959"/>
      <c r="I31" s="959"/>
    </row>
    <row r="32" spans="1:9" ht="14.25">
      <c r="A32" s="959" t="s">
        <v>751</v>
      </c>
      <c r="B32" s="959"/>
      <c r="C32" s="959"/>
      <c r="D32" s="959"/>
      <c r="E32" s="959"/>
      <c r="F32" s="959"/>
      <c r="G32" s="959"/>
      <c r="H32" s="959"/>
      <c r="I32" s="959"/>
    </row>
    <row r="33" spans="1:9" ht="15">
      <c r="A33" s="971"/>
      <c r="B33" s="971"/>
      <c r="C33" s="971"/>
      <c r="D33" s="971"/>
      <c r="E33" s="971"/>
      <c r="F33" s="971"/>
      <c r="G33" s="971"/>
      <c r="H33" s="971"/>
      <c r="I33" s="971"/>
    </row>
    <row r="34" spans="1:9" ht="15">
      <c r="A34" s="971"/>
      <c r="B34" s="971"/>
      <c r="C34" s="971"/>
      <c r="D34" s="971"/>
      <c r="E34" s="477" t="s">
        <v>752</v>
      </c>
      <c r="F34" s="455"/>
      <c r="G34" s="477" t="s">
        <v>753</v>
      </c>
      <c r="H34" s="971"/>
      <c r="I34" s="971"/>
    </row>
    <row r="35" spans="1:9" ht="15">
      <c r="A35" s="957" t="s">
        <v>871</v>
      </c>
      <c r="B35" s="957"/>
      <c r="C35" s="957"/>
      <c r="D35" s="957"/>
      <c r="E35" s="486" t="s">
        <v>565</v>
      </c>
      <c r="F35" s="456" t="s">
        <v>565</v>
      </c>
      <c r="G35" s="486"/>
      <c r="H35" s="971"/>
      <c r="I35" s="971"/>
    </row>
    <row r="36" spans="1:9" ht="15">
      <c r="A36" s="957" t="s">
        <v>872</v>
      </c>
      <c r="B36" s="957"/>
      <c r="C36" s="957"/>
      <c r="D36" s="957"/>
      <c r="E36" s="486" t="s">
        <v>565</v>
      </c>
      <c r="F36" s="456" t="s">
        <v>565</v>
      </c>
      <c r="G36" s="492"/>
      <c r="H36" s="971"/>
      <c r="I36" s="971"/>
    </row>
    <row r="37" spans="1:9" ht="15">
      <c r="A37" s="957" t="s">
        <v>873</v>
      </c>
      <c r="B37" s="957"/>
      <c r="C37" s="957"/>
      <c r="D37" s="957"/>
      <c r="E37" s="486" t="s">
        <v>565</v>
      </c>
      <c r="F37" s="456" t="s">
        <v>565</v>
      </c>
      <c r="G37" s="492"/>
      <c r="H37" s="971"/>
      <c r="I37" s="971"/>
    </row>
    <row r="38" spans="1:9" ht="15">
      <c r="A38" s="957" t="s">
        <v>874</v>
      </c>
      <c r="B38" s="957"/>
      <c r="C38" s="957"/>
      <c r="D38" s="957"/>
      <c r="E38" s="486" t="s">
        <v>565</v>
      </c>
      <c r="F38" s="456" t="s">
        <v>565</v>
      </c>
      <c r="G38" s="492"/>
      <c r="H38" s="971"/>
      <c r="I38" s="971"/>
    </row>
    <row r="39" spans="1:9" ht="15">
      <c r="A39" s="971"/>
      <c r="B39" s="971"/>
      <c r="C39" s="971"/>
      <c r="D39" s="971"/>
      <c r="E39" s="971"/>
      <c r="F39" s="971"/>
      <c r="G39" s="971"/>
      <c r="H39" s="971"/>
      <c r="I39" s="971"/>
    </row>
    <row r="40" spans="1:9" ht="15">
      <c r="A40" s="957" t="s">
        <v>875</v>
      </c>
      <c r="B40" s="957"/>
      <c r="C40" s="957"/>
      <c r="D40" s="957"/>
      <c r="E40" s="957"/>
      <c r="F40" s="957"/>
      <c r="G40" s="957"/>
      <c r="H40" s="957"/>
      <c r="I40" s="957"/>
    </row>
    <row r="41" spans="1:9" ht="15">
      <c r="A41" s="957" t="s">
        <v>876</v>
      </c>
      <c r="B41" s="957"/>
      <c r="C41" s="957"/>
      <c r="D41" s="957"/>
      <c r="E41" s="957"/>
      <c r="F41" s="957"/>
      <c r="G41" s="957"/>
      <c r="H41" s="957"/>
      <c r="I41" s="957"/>
    </row>
    <row r="42" spans="1:9" ht="15">
      <c r="A42" s="957" t="s">
        <v>877</v>
      </c>
      <c r="B42" s="957"/>
      <c r="C42" s="957"/>
      <c r="D42" s="957"/>
      <c r="E42" s="957"/>
      <c r="F42" s="957"/>
      <c r="G42" s="957"/>
      <c r="H42" s="957"/>
      <c r="I42" s="957"/>
    </row>
    <row r="43" spans="1:13" ht="15">
      <c r="A43" s="957" t="s">
        <v>878</v>
      </c>
      <c r="B43" s="969"/>
      <c r="C43" s="969"/>
      <c r="D43" s="969"/>
      <c r="E43" s="969"/>
      <c r="F43" s="969"/>
      <c r="G43" s="969"/>
      <c r="H43" s="969"/>
      <c r="I43" s="969"/>
      <c r="J43" s="232"/>
      <c r="K43" s="232"/>
      <c r="L43" s="232"/>
      <c r="M43" s="232"/>
    </row>
    <row r="44" spans="1:9" ht="15">
      <c r="A44" s="957"/>
      <c r="B44" s="957"/>
      <c r="C44" s="957"/>
      <c r="D44" s="957"/>
      <c r="E44" s="957"/>
      <c r="F44" s="957"/>
      <c r="G44" s="957"/>
      <c r="H44" s="957"/>
      <c r="I44" s="957"/>
    </row>
    <row r="45" spans="1:9" ht="15">
      <c r="A45" s="957"/>
      <c r="B45" s="957"/>
      <c r="C45" s="957"/>
      <c r="D45" s="957"/>
      <c r="E45" s="957"/>
      <c r="F45" s="957"/>
      <c r="G45" s="957"/>
      <c r="H45" s="957"/>
      <c r="I45" s="957"/>
    </row>
    <row r="46" spans="1:9" ht="15">
      <c r="A46" s="473" t="s">
        <v>841</v>
      </c>
      <c r="B46" s="473"/>
      <c r="C46" s="473"/>
      <c r="D46" s="473"/>
      <c r="E46" s="473"/>
      <c r="F46" s="473"/>
      <c r="G46" s="473"/>
      <c r="H46" s="473"/>
      <c r="I46" s="473"/>
    </row>
    <row r="47" spans="1:9" ht="15">
      <c r="A47" s="473" t="s">
        <v>879</v>
      </c>
      <c r="B47" s="473"/>
      <c r="C47" s="473"/>
      <c r="D47" s="473"/>
      <c r="E47" s="473"/>
      <c r="F47" s="473"/>
      <c r="G47" s="473"/>
      <c r="H47" s="473"/>
      <c r="I47" s="473"/>
    </row>
    <row r="48" spans="1:9" ht="15">
      <c r="A48" s="473" t="s">
        <v>880</v>
      </c>
      <c r="B48" s="473"/>
      <c r="C48" s="473"/>
      <c r="D48" s="473"/>
      <c r="E48" s="473"/>
      <c r="F48" s="473"/>
      <c r="G48" s="473"/>
      <c r="H48" s="473"/>
      <c r="I48" s="473"/>
    </row>
    <row r="49" spans="1:9" ht="15">
      <c r="A49" s="973" t="s">
        <v>679</v>
      </c>
      <c r="B49" s="973"/>
      <c r="C49" s="973"/>
      <c r="D49" s="973"/>
      <c r="E49" s="973"/>
      <c r="F49" s="973"/>
      <c r="G49" s="973"/>
      <c r="H49" s="973"/>
      <c r="I49" s="973"/>
    </row>
    <row r="50" spans="1:9" ht="14.25">
      <c r="A50" s="974" t="s">
        <v>584</v>
      </c>
      <c r="B50" s="974"/>
      <c r="C50" s="974"/>
      <c r="D50" s="974"/>
      <c r="E50" s="974"/>
      <c r="F50" s="974"/>
      <c r="G50" s="974"/>
      <c r="H50" s="974"/>
      <c r="I50" s="974"/>
    </row>
    <row r="51" spans="1:9" ht="15">
      <c r="A51" s="973" t="s">
        <v>881</v>
      </c>
      <c r="B51" s="973"/>
      <c r="C51" s="973"/>
      <c r="D51" s="973"/>
      <c r="E51" s="973"/>
      <c r="F51" s="973"/>
      <c r="G51" s="973"/>
      <c r="H51" s="973"/>
      <c r="I51" s="973"/>
    </row>
    <row r="52" spans="1:9" ht="15">
      <c r="A52" s="973"/>
      <c r="B52" s="973"/>
      <c r="C52" s="973"/>
      <c r="D52" s="973"/>
      <c r="E52" s="973"/>
      <c r="F52" s="973"/>
      <c r="G52" s="973"/>
      <c r="H52" s="973"/>
      <c r="I52" s="973"/>
    </row>
  </sheetData>
  <sheetProtection password="CCA6" sheet="1" selectLockedCells="1"/>
  <mergeCells count="58">
    <mergeCell ref="A49:I49"/>
    <mergeCell ref="A35:D35"/>
    <mergeCell ref="H35:I35"/>
    <mergeCell ref="A36:D36"/>
    <mergeCell ref="H36:I36"/>
    <mergeCell ref="A37:D37"/>
    <mergeCell ref="H37:I37"/>
    <mergeCell ref="A45:I45"/>
    <mergeCell ref="A44:I44"/>
    <mergeCell ref="A50:I50"/>
    <mergeCell ref="A51:I51"/>
    <mergeCell ref="A52:I52"/>
    <mergeCell ref="A38:D38"/>
    <mergeCell ref="H38:I38"/>
    <mergeCell ref="A39:I39"/>
    <mergeCell ref="A40:I40"/>
    <mergeCell ref="A41:I41"/>
    <mergeCell ref="A42:I42"/>
    <mergeCell ref="A43:I43"/>
    <mergeCell ref="H34:I34"/>
    <mergeCell ref="A26:I26"/>
    <mergeCell ref="A27:I27"/>
    <mergeCell ref="A28:C28"/>
    <mergeCell ref="E28:I28"/>
    <mergeCell ref="A29:C29"/>
    <mergeCell ref="E29:I29"/>
    <mergeCell ref="A30:I30"/>
    <mergeCell ref="A31:I31"/>
    <mergeCell ref="A32:I32"/>
    <mergeCell ref="A33:I33"/>
    <mergeCell ref="A34:D34"/>
    <mergeCell ref="A25:I25"/>
    <mergeCell ref="A14:I14"/>
    <mergeCell ref="A15:I15"/>
    <mergeCell ref="A16:I16"/>
    <mergeCell ref="A17:I17"/>
    <mergeCell ref="A18:I18"/>
    <mergeCell ref="A19:I19"/>
    <mergeCell ref="A20:I20"/>
    <mergeCell ref="A21:I21"/>
    <mergeCell ref="A22:I22"/>
    <mergeCell ref="A23:I23"/>
    <mergeCell ref="A24:I24"/>
    <mergeCell ref="A1:I1"/>
    <mergeCell ref="A2:I2"/>
    <mergeCell ref="A4:I4"/>
    <mergeCell ref="B5:I5"/>
    <mergeCell ref="A6:I6"/>
    <mergeCell ref="A7:C7"/>
    <mergeCell ref="A11:I11"/>
    <mergeCell ref="A12:I12"/>
    <mergeCell ref="D7:E7"/>
    <mergeCell ref="F7:I7"/>
    <mergeCell ref="A3:I3"/>
    <mergeCell ref="A13:I13"/>
    <mergeCell ref="A8:I8"/>
    <mergeCell ref="B9:I9"/>
    <mergeCell ref="A10:I10"/>
  </mergeCells>
  <printOptions/>
  <pageMargins left="0.699999988079071" right="0.699999988079071" top="0.75" bottom="0.75" header="0.30000001192092896" footer="0.30000001192092896"/>
  <pageSetup errors="blank" fitToHeight="1" fitToWidth="1" horizontalDpi="300" verticalDpi="300" orientation="portrait" scale="76"/>
  <headerFooter>
    <oddHeader>&amp;L&amp;D     &amp;T</oddHeader>
  </headerFooter>
  <legacyDrawing r:id="rId2"/>
</worksheet>
</file>

<file path=xl/worksheets/sheet15.xml><?xml version="1.0" encoding="utf-8"?>
<worksheet xmlns="http://schemas.openxmlformats.org/spreadsheetml/2006/main" xmlns:r="http://schemas.openxmlformats.org/officeDocument/2006/relationships">
  <sheetPr>
    <pageSetUpPr fitToPage="1"/>
  </sheetPr>
  <dimension ref="A1:M46"/>
  <sheetViews>
    <sheetView zoomScalePageLayoutView="0" workbookViewId="0" topLeftCell="A1">
      <selection activeCell="H5" sqref="H5"/>
    </sheetView>
  </sheetViews>
  <sheetFormatPr defaultColWidth="9.33203125" defaultRowHeight="12.75"/>
  <cols>
    <col min="1" max="1" width="21.5" style="3" customWidth="1"/>
    <col min="2" max="2" width="15.16015625" style="3" customWidth="1"/>
    <col min="3" max="3" width="2.33203125" style="3" customWidth="1"/>
    <col min="4" max="4" width="14.33203125" style="3" customWidth="1"/>
    <col min="5" max="5" width="2.33203125" style="3" customWidth="1"/>
    <col min="6" max="6" width="14" style="3" customWidth="1"/>
    <col min="7" max="7" width="2.33203125" style="3" customWidth="1"/>
    <col min="8" max="8" width="14" style="3" customWidth="1"/>
    <col min="9" max="9" width="2.33203125" style="3" customWidth="1"/>
    <col min="10" max="10" width="14.66015625" style="3" customWidth="1"/>
    <col min="11" max="11" width="7.66015625" style="3" customWidth="1"/>
    <col min="12" max="12" width="6.83203125" style="3" customWidth="1"/>
    <col min="13" max="16384" width="9.33203125" style="3" customWidth="1"/>
  </cols>
  <sheetData>
    <row r="1" spans="1:12" ht="12.75">
      <c r="A1" s="975"/>
      <c r="B1" s="975"/>
      <c r="C1" s="975"/>
      <c r="D1" s="975"/>
      <c r="E1" s="975"/>
      <c r="F1" s="975"/>
      <c r="G1" s="975"/>
      <c r="H1" s="975"/>
      <c r="I1" s="975"/>
      <c r="J1" s="975"/>
      <c r="K1" s="975"/>
      <c r="L1" s="975"/>
    </row>
    <row r="2" spans="1:12" ht="12.75">
      <c r="A2" s="975"/>
      <c r="B2" s="975"/>
      <c r="C2" s="975"/>
      <c r="D2" s="975"/>
      <c r="E2" s="975"/>
      <c r="F2" s="975"/>
      <c r="G2" s="975"/>
      <c r="H2" s="975"/>
      <c r="I2" s="975"/>
      <c r="J2" s="975"/>
      <c r="K2" s="975"/>
      <c r="L2" s="975"/>
    </row>
    <row r="3" spans="1:12" ht="15.75">
      <c r="A3" s="943" t="s">
        <v>882</v>
      </c>
      <c r="B3" s="943"/>
      <c r="C3" s="943"/>
      <c r="D3" s="943"/>
      <c r="E3" s="943"/>
      <c r="F3" s="943"/>
      <c r="G3" s="943"/>
      <c r="H3" s="943"/>
      <c r="I3" s="943"/>
      <c r="J3" s="943"/>
      <c r="K3" s="943"/>
      <c r="L3" s="943"/>
    </row>
    <row r="4" spans="1:12" ht="15.75">
      <c r="A4" s="943"/>
      <c r="B4" s="943"/>
      <c r="C4" s="943"/>
      <c r="D4" s="943"/>
      <c r="E4" s="943"/>
      <c r="F4" s="943"/>
      <c r="G4" s="943"/>
      <c r="H4" s="943"/>
      <c r="I4" s="943"/>
      <c r="J4" s="943"/>
      <c r="K4" s="943"/>
      <c r="L4" s="943"/>
    </row>
    <row r="5" spans="1:12" ht="15.75">
      <c r="A5" s="1015" t="s">
        <v>762</v>
      </c>
      <c r="B5" s="1015"/>
      <c r="C5" s="1015"/>
      <c r="D5" s="1015"/>
      <c r="E5" s="1015"/>
      <c r="F5" s="1015"/>
      <c r="G5" s="1015"/>
      <c r="H5" s="499" t="s">
        <v>565</v>
      </c>
      <c r="I5" s="943"/>
      <c r="J5" s="943"/>
      <c r="K5" s="943"/>
      <c r="L5" s="943"/>
    </row>
    <row r="6" spans="1:12" ht="15.75">
      <c r="A6" s="1015" t="s">
        <v>763</v>
      </c>
      <c r="B6" s="1015"/>
      <c r="C6" s="943"/>
      <c r="D6" s="943"/>
      <c r="E6" s="943"/>
      <c r="F6" s="943"/>
      <c r="G6" s="943"/>
      <c r="H6" s="943"/>
      <c r="I6" s="943"/>
      <c r="J6" s="943"/>
      <c r="K6" s="943"/>
      <c r="L6" s="943"/>
    </row>
    <row r="7" spans="1:12" ht="15.75">
      <c r="A7" s="1018"/>
      <c r="B7" s="1018"/>
      <c r="C7" s="1018"/>
      <c r="D7" s="1018"/>
      <c r="E7" s="1018"/>
      <c r="F7" s="1018"/>
      <c r="G7" s="1018"/>
      <c r="H7" s="1018"/>
      <c r="I7" s="1018"/>
      <c r="J7" s="1018"/>
      <c r="K7" s="1018"/>
      <c r="L7" s="1018"/>
    </row>
    <row r="8" spans="1:12" ht="15.75">
      <c r="A8" s="943" t="s">
        <v>764</v>
      </c>
      <c r="B8" s="943"/>
      <c r="C8" s="943"/>
      <c r="D8" s="943"/>
      <c r="E8" s="943"/>
      <c r="F8" s="943"/>
      <c r="G8" s="943"/>
      <c r="H8" s="943"/>
      <c r="I8" s="943"/>
      <c r="J8" s="943"/>
      <c r="K8" s="943"/>
      <c r="L8" s="943"/>
    </row>
    <row r="9" spans="1:12" ht="48.75" customHeight="1">
      <c r="A9" s="520"/>
      <c r="B9" s="521" t="s">
        <v>765</v>
      </c>
      <c r="C9" s="522"/>
      <c r="D9" s="523" t="s">
        <v>766</v>
      </c>
      <c r="E9" s="524"/>
      <c r="F9" s="525" t="s">
        <v>767</v>
      </c>
      <c r="G9" s="526"/>
      <c r="H9" s="523" t="s">
        <v>768</v>
      </c>
      <c r="I9" s="520"/>
      <c r="J9" s="523" t="s">
        <v>769</v>
      </c>
      <c r="K9" s="520"/>
      <c r="L9" s="520"/>
    </row>
    <row r="10" spans="1:12" ht="15.75">
      <c r="A10" s="520" t="s">
        <v>770</v>
      </c>
      <c r="B10" s="499" t="s">
        <v>565</v>
      </c>
      <c r="C10" s="520"/>
      <c r="D10" s="499" t="s">
        <v>565</v>
      </c>
      <c r="E10" s="520"/>
      <c r="F10" s="499" t="s">
        <v>565</v>
      </c>
      <c r="G10" s="520"/>
      <c r="H10" s="499" t="s">
        <v>565</v>
      </c>
      <c r="I10" s="520"/>
      <c r="J10" s="499" t="s">
        <v>565</v>
      </c>
      <c r="K10" s="520"/>
      <c r="L10" s="520"/>
    </row>
    <row r="11" spans="1:12" ht="110.25">
      <c r="A11" s="522" t="s">
        <v>772</v>
      </c>
      <c r="B11" s="500" t="s">
        <v>565</v>
      </c>
      <c r="C11" s="527"/>
      <c r="D11" s="500" t="s">
        <v>565</v>
      </c>
      <c r="E11" s="527"/>
      <c r="F11" s="500" t="s">
        <v>565</v>
      </c>
      <c r="G11" s="527"/>
      <c r="H11" s="502" t="s">
        <v>565</v>
      </c>
      <c r="I11" s="520"/>
      <c r="J11" s="500" t="s">
        <v>565</v>
      </c>
      <c r="K11" s="520"/>
      <c r="L11" s="520"/>
    </row>
    <row r="12" spans="1:12" ht="15.75">
      <c r="A12" s="520" t="s">
        <v>773</v>
      </c>
      <c r="B12" s="499" t="s">
        <v>565</v>
      </c>
      <c r="C12" s="520"/>
      <c r="D12" s="499" t="s">
        <v>565</v>
      </c>
      <c r="E12" s="520"/>
      <c r="F12" s="499" t="s">
        <v>565</v>
      </c>
      <c r="G12" s="520"/>
      <c r="H12" s="503" t="s">
        <v>565</v>
      </c>
      <c r="I12" s="520"/>
      <c r="J12" s="499" t="s">
        <v>565</v>
      </c>
      <c r="K12" s="520"/>
      <c r="L12" s="520"/>
    </row>
    <row r="13" spans="1:12" ht="15.75">
      <c r="A13" s="1019"/>
      <c r="B13" s="1019"/>
      <c r="C13" s="1019"/>
      <c r="D13" s="1019"/>
      <c r="E13" s="1019"/>
      <c r="F13" s="1019"/>
      <c r="G13" s="1019"/>
      <c r="H13" s="1019"/>
      <c r="I13" s="1019"/>
      <c r="J13" s="1019"/>
      <c r="K13" s="1019"/>
      <c r="L13" s="1019"/>
    </row>
    <row r="14" spans="1:12" ht="15.75">
      <c r="A14" s="1017" t="s">
        <v>774</v>
      </c>
      <c r="B14" s="1017"/>
      <c r="C14" s="1017"/>
      <c r="D14" s="1017"/>
      <c r="E14" s="1017"/>
      <c r="F14" s="1017"/>
      <c r="G14" s="1017"/>
      <c r="H14" s="1017"/>
      <c r="I14" s="1017"/>
      <c r="J14" s="1017"/>
      <c r="K14" s="1017"/>
      <c r="L14" s="1017"/>
    </row>
    <row r="15" spans="1:12" ht="15.75">
      <c r="A15" s="1017" t="s">
        <v>775</v>
      </c>
      <c r="B15" s="1017"/>
      <c r="C15" s="1017"/>
      <c r="D15" s="1017"/>
      <c r="E15" s="1017"/>
      <c r="F15" s="1017"/>
      <c r="G15" s="1017"/>
      <c r="H15" s="1017"/>
      <c r="I15" s="1017"/>
      <c r="J15" s="1017"/>
      <c r="K15" s="1017"/>
      <c r="L15" s="1017"/>
    </row>
    <row r="16" spans="1:12" ht="15.75">
      <c r="A16" s="1018"/>
      <c r="B16" s="1018"/>
      <c r="C16" s="1018"/>
      <c r="D16" s="1018"/>
      <c r="E16" s="1018"/>
      <c r="F16" s="1018"/>
      <c r="G16" s="1018"/>
      <c r="H16" s="1018"/>
      <c r="I16" s="1018"/>
      <c r="J16" s="1018"/>
      <c r="K16" s="1018"/>
      <c r="L16" s="1018"/>
    </row>
    <row r="17" spans="1:12" ht="15.75" customHeight="1">
      <c r="A17" s="1016" t="s">
        <v>776</v>
      </c>
      <c r="B17" s="1016"/>
      <c r="C17" s="1016"/>
      <c r="D17" s="1016"/>
      <c r="E17" s="1016"/>
      <c r="F17" s="1016"/>
      <c r="G17" s="1016"/>
      <c r="H17" s="1016"/>
      <c r="I17" s="1016"/>
      <c r="J17" s="1016"/>
      <c r="K17" s="1016"/>
      <c r="L17" s="1016"/>
    </row>
    <row r="18" spans="1:12" ht="15.75">
      <c r="A18" s="1019"/>
      <c r="B18" s="1019"/>
      <c r="C18" s="1019"/>
      <c r="D18" s="1019"/>
      <c r="E18" s="1019"/>
      <c r="F18" s="1019"/>
      <c r="G18" s="1019"/>
      <c r="H18" s="443" t="s">
        <v>777</v>
      </c>
      <c r="I18" s="520"/>
      <c r="J18" s="443" t="s">
        <v>778</v>
      </c>
      <c r="K18" s="1019"/>
      <c r="L18" s="1019"/>
    </row>
    <row r="19" spans="1:12" ht="15.75">
      <c r="A19" s="1017" t="s">
        <v>779</v>
      </c>
      <c r="B19" s="1017"/>
      <c r="C19" s="1017"/>
      <c r="D19" s="1017"/>
      <c r="E19" s="1017"/>
      <c r="F19" s="1017"/>
      <c r="G19" s="520"/>
      <c r="H19" s="499" t="s">
        <v>565</v>
      </c>
      <c r="I19" s="520"/>
      <c r="J19" s="499" t="s">
        <v>565</v>
      </c>
      <c r="K19" s="1019"/>
      <c r="L19" s="1019"/>
    </row>
    <row r="20" spans="1:12" ht="15.75">
      <c r="A20" s="1017" t="s">
        <v>780</v>
      </c>
      <c r="B20" s="1017"/>
      <c r="C20" s="1017"/>
      <c r="D20" s="1017"/>
      <c r="E20" s="1017"/>
      <c r="F20" s="1017"/>
      <c r="G20" s="520"/>
      <c r="H20" s="499" t="s">
        <v>565</v>
      </c>
      <c r="I20" s="520"/>
      <c r="J20" s="499" t="s">
        <v>565</v>
      </c>
      <c r="K20" s="1019"/>
      <c r="L20" s="1019"/>
    </row>
    <row r="21" spans="1:12" ht="15.75">
      <c r="A21" s="1017" t="s">
        <v>781</v>
      </c>
      <c r="B21" s="1017"/>
      <c r="C21" s="1017"/>
      <c r="D21" s="1017"/>
      <c r="E21" s="1017"/>
      <c r="F21" s="1017"/>
      <c r="G21" s="520"/>
      <c r="H21" s="499" t="s">
        <v>565</v>
      </c>
      <c r="I21" s="520"/>
      <c r="J21" s="499" t="s">
        <v>565</v>
      </c>
      <c r="K21" s="1019"/>
      <c r="L21" s="1019"/>
    </row>
    <row r="22" spans="1:12" ht="15.75">
      <c r="A22" s="1017" t="s">
        <v>782</v>
      </c>
      <c r="B22" s="1017"/>
      <c r="C22" s="1017"/>
      <c r="D22" s="1017"/>
      <c r="E22" s="1017"/>
      <c r="F22" s="1017"/>
      <c r="G22" s="528"/>
      <c r="H22" s="499" t="s">
        <v>565</v>
      </c>
      <c r="I22" s="528"/>
      <c r="J22" s="499" t="s">
        <v>565</v>
      </c>
      <c r="K22" s="943"/>
      <c r="L22" s="943"/>
    </row>
    <row r="23" spans="1:12" ht="15.75">
      <c r="A23" s="1017" t="s">
        <v>783</v>
      </c>
      <c r="B23" s="1017"/>
      <c r="C23" s="1017"/>
      <c r="D23" s="1017"/>
      <c r="E23" s="1017"/>
      <c r="F23" s="1017"/>
      <c r="G23" s="520"/>
      <c r="H23" s="520"/>
      <c r="I23" s="520"/>
      <c r="J23" s="499" t="s">
        <v>565</v>
      </c>
      <c r="K23" s="1019"/>
      <c r="L23" s="1019"/>
    </row>
    <row r="24" spans="1:12" ht="15.75">
      <c r="A24" s="1019"/>
      <c r="B24" s="1019"/>
      <c r="C24" s="1019"/>
      <c r="D24" s="1019"/>
      <c r="E24" s="1019"/>
      <c r="F24" s="1019"/>
      <c r="G24" s="1019"/>
      <c r="H24" s="1019"/>
      <c r="I24" s="1019"/>
      <c r="J24" s="1019"/>
      <c r="K24" s="1019"/>
      <c r="L24" s="1019"/>
    </row>
    <row r="25" spans="1:12" ht="15.75">
      <c r="A25" s="1017" t="s">
        <v>784</v>
      </c>
      <c r="B25" s="1017"/>
      <c r="C25" s="1017"/>
      <c r="D25" s="1017"/>
      <c r="E25" s="1017"/>
      <c r="F25" s="1017"/>
      <c r="G25" s="1017"/>
      <c r="H25" s="1017"/>
      <c r="I25" s="1017"/>
      <c r="J25" s="1017"/>
      <c r="K25" s="1017"/>
      <c r="L25" s="1017"/>
    </row>
    <row r="26" spans="1:12" ht="15.75">
      <c r="A26" s="1017" t="s">
        <v>785</v>
      </c>
      <c r="B26" s="1017"/>
      <c r="C26" s="1017"/>
      <c r="D26" s="1017"/>
      <c r="E26" s="1017"/>
      <c r="F26" s="1017"/>
      <c r="G26" s="1017"/>
      <c r="H26" s="1017"/>
      <c r="I26" s="1017"/>
      <c r="J26" s="1017"/>
      <c r="K26" s="1017"/>
      <c r="L26" s="1017"/>
    </row>
    <row r="27" spans="1:12" ht="15.75">
      <c r="A27" s="1017" t="s">
        <v>786</v>
      </c>
      <c r="B27" s="1017"/>
      <c r="C27" s="1017"/>
      <c r="D27" s="1017"/>
      <c r="E27" s="1017"/>
      <c r="F27" s="1017"/>
      <c r="G27" s="1017"/>
      <c r="H27" s="1017"/>
      <c r="I27" s="1017"/>
      <c r="J27" s="1017"/>
      <c r="K27" s="1017"/>
      <c r="L27" s="1017"/>
    </row>
    <row r="28" spans="1:12" ht="15.75">
      <c r="A28" s="1017" t="s">
        <v>787</v>
      </c>
      <c r="B28" s="1017"/>
      <c r="C28" s="1017"/>
      <c r="D28" s="1017"/>
      <c r="E28" s="1017"/>
      <c r="F28" s="1017"/>
      <c r="G28" s="1017"/>
      <c r="H28" s="1017"/>
      <c r="I28" s="1017"/>
      <c r="J28" s="1017"/>
      <c r="K28" s="1017"/>
      <c r="L28" s="1017"/>
    </row>
    <row r="29" spans="1:12" ht="15.75">
      <c r="A29" s="1021"/>
      <c r="B29" s="1021"/>
      <c r="C29" s="1021"/>
      <c r="D29" s="1021"/>
      <c r="E29" s="1021"/>
      <c r="F29" s="1021"/>
      <c r="G29" s="1021"/>
      <c r="H29" s="1021"/>
      <c r="I29" s="1021"/>
      <c r="J29" s="1021"/>
      <c r="K29" s="1021"/>
      <c r="L29" s="1021"/>
    </row>
    <row r="30" spans="1:12" ht="15.75">
      <c r="A30" s="1022" t="s">
        <v>883</v>
      </c>
      <c r="B30" s="1022"/>
      <c r="C30" s="1022"/>
      <c r="D30" s="1022"/>
      <c r="E30" s="1022"/>
      <c r="F30" s="1022"/>
      <c r="G30" s="1022"/>
      <c r="H30" s="1022"/>
      <c r="I30" s="1022"/>
      <c r="J30" s="1022"/>
      <c r="K30" s="1022"/>
      <c r="L30" s="1022"/>
    </row>
    <row r="31" spans="1:12" ht="15.75">
      <c r="A31" s="528" t="s">
        <v>884</v>
      </c>
      <c r="B31" s="993"/>
      <c r="C31" s="993"/>
      <c r="D31" s="1017" t="s">
        <v>699</v>
      </c>
      <c r="E31" s="1017"/>
      <c r="F31" s="1017"/>
      <c r="G31" s="1017"/>
      <c r="H31" s="1017"/>
      <c r="I31" s="1017"/>
      <c r="J31" s="1017"/>
      <c r="K31" s="1017"/>
      <c r="L31" s="1017"/>
    </row>
    <row r="32" spans="1:12" ht="15.75">
      <c r="A32" s="520"/>
      <c r="B32" s="1017" t="s">
        <v>885</v>
      </c>
      <c r="C32" s="1017"/>
      <c r="D32" s="1017"/>
      <c r="E32" s="1017"/>
      <c r="F32" s="1017"/>
      <c r="G32" s="1017"/>
      <c r="H32" s="1017"/>
      <c r="I32" s="1017"/>
      <c r="J32" s="1017"/>
      <c r="K32" s="1017"/>
      <c r="L32" s="1017"/>
    </row>
    <row r="33" spans="1:12" ht="15.75">
      <c r="A33" s="1017"/>
      <c r="B33" s="1017"/>
      <c r="C33" s="1017"/>
      <c r="D33" s="1017"/>
      <c r="E33" s="1017"/>
      <c r="F33" s="1017"/>
      <c r="G33" s="1017"/>
      <c r="H33" s="1017"/>
      <c r="I33" s="1017"/>
      <c r="J33" s="1017"/>
      <c r="K33" s="1017"/>
      <c r="L33" s="1017"/>
    </row>
    <row r="34" spans="1:12" ht="15.75">
      <c r="A34" s="1015" t="s">
        <v>886</v>
      </c>
      <c r="B34" s="1015"/>
      <c r="C34" s="1015"/>
      <c r="D34" s="1015"/>
      <c r="E34" s="1015"/>
      <c r="F34" s="1015"/>
      <c r="G34" s="1015"/>
      <c r="H34" s="1015"/>
      <c r="I34" s="1015"/>
      <c r="J34" s="1015"/>
      <c r="K34" s="1015"/>
      <c r="L34" s="1015"/>
    </row>
    <row r="35" spans="1:12" ht="15.75">
      <c r="A35" s="499"/>
      <c r="B35" s="1017" t="s">
        <v>699</v>
      </c>
      <c r="C35" s="1017"/>
      <c r="D35" s="1017"/>
      <c r="E35" s="1017"/>
      <c r="F35" s="1017"/>
      <c r="G35" s="1017"/>
      <c r="H35" s="1017"/>
      <c r="I35" s="1017"/>
      <c r="J35" s="1017"/>
      <c r="K35" s="1017"/>
      <c r="L35" s="1017"/>
    </row>
    <row r="36" spans="1:12" ht="15.75">
      <c r="A36" s="1017" t="s">
        <v>887</v>
      </c>
      <c r="B36" s="1017"/>
      <c r="C36" s="1019"/>
      <c r="D36" s="1019"/>
      <c r="E36" s="1019"/>
      <c r="F36" s="1019"/>
      <c r="G36" s="1019"/>
      <c r="H36" s="1019"/>
      <c r="I36" s="1019"/>
      <c r="J36" s="1019"/>
      <c r="K36" s="1019"/>
      <c r="L36" s="1019"/>
    </row>
    <row r="37" spans="1:12" ht="15.75">
      <c r="A37" s="1020"/>
      <c r="B37" s="1020"/>
      <c r="C37" s="1020"/>
      <c r="D37" s="1020"/>
      <c r="E37" s="1020"/>
      <c r="F37" s="1020"/>
      <c r="G37" s="1020"/>
      <c r="H37" s="1020"/>
      <c r="I37" s="1020"/>
      <c r="J37" s="1020"/>
      <c r="K37" s="1020"/>
      <c r="L37" s="1020"/>
    </row>
    <row r="38" spans="1:12" ht="15.75">
      <c r="A38" s="943" t="s">
        <v>792</v>
      </c>
      <c r="B38" s="943"/>
      <c r="C38" s="943"/>
      <c r="D38" s="943"/>
      <c r="E38" s="943"/>
      <c r="F38" s="943"/>
      <c r="G38" s="943"/>
      <c r="H38" s="943"/>
      <c r="I38" s="943"/>
      <c r="J38" s="943"/>
      <c r="K38" s="943"/>
      <c r="L38" s="943"/>
    </row>
    <row r="39" spans="1:12" ht="15.75">
      <c r="A39" s="1017" t="s">
        <v>793</v>
      </c>
      <c r="B39" s="1017"/>
      <c r="C39" s="1017"/>
      <c r="D39" s="1017"/>
      <c r="E39" s="1017"/>
      <c r="F39" s="1017"/>
      <c r="G39" s="1017"/>
      <c r="H39" s="1017"/>
      <c r="I39" s="1017"/>
      <c r="J39" s="1017"/>
      <c r="K39" s="1017"/>
      <c r="L39" s="1017"/>
    </row>
    <row r="40" spans="1:12" ht="15.75">
      <c r="A40" s="1017" t="s">
        <v>794</v>
      </c>
      <c r="B40" s="1017"/>
      <c r="C40" s="1017"/>
      <c r="D40" s="1017"/>
      <c r="E40" s="1017"/>
      <c r="F40" s="1017"/>
      <c r="G40" s="1017"/>
      <c r="H40" s="1017"/>
      <c r="I40" s="1017"/>
      <c r="J40" s="1017"/>
      <c r="K40" s="1017"/>
      <c r="L40" s="1017"/>
    </row>
    <row r="41" spans="1:12" ht="15.75">
      <c r="A41" s="1017" t="s">
        <v>795</v>
      </c>
      <c r="B41" s="1017"/>
      <c r="C41" s="1017"/>
      <c r="D41" s="1017"/>
      <c r="E41" s="1017"/>
      <c r="F41" s="1017"/>
      <c r="G41" s="1017"/>
      <c r="H41" s="1017"/>
      <c r="I41" s="1017"/>
      <c r="J41" s="1017"/>
      <c r="K41" s="1017"/>
      <c r="L41" s="1017"/>
    </row>
    <row r="42" spans="1:12" ht="15.75">
      <c r="A42" s="520"/>
      <c r="B42" s="1017" t="s">
        <v>796</v>
      </c>
      <c r="C42" s="1017"/>
      <c r="D42" s="1017"/>
      <c r="E42" s="1017"/>
      <c r="F42" s="1017"/>
      <c r="G42" s="1017"/>
      <c r="H42" s="1017"/>
      <c r="I42" s="520"/>
      <c r="J42" s="499" t="s">
        <v>565</v>
      </c>
      <c r="K42" s="520"/>
      <c r="L42" s="520"/>
    </row>
    <row r="43" spans="1:13" ht="15.75">
      <c r="A43" s="520"/>
      <c r="B43" s="1023" t="s">
        <v>797</v>
      </c>
      <c r="C43" s="1023"/>
      <c r="D43" s="1023"/>
      <c r="E43" s="1023"/>
      <c r="F43" s="1023"/>
      <c r="G43" s="1023"/>
      <c r="H43" s="1023"/>
      <c r="I43" s="529"/>
      <c r="J43" s="499" t="s">
        <v>565</v>
      </c>
      <c r="K43" s="529"/>
      <c r="L43" s="529"/>
      <c r="M43" s="232"/>
    </row>
    <row r="44" spans="1:12" ht="12.75" customHeight="1">
      <c r="A44" s="520"/>
      <c r="B44" s="520"/>
      <c r="C44" s="520"/>
      <c r="D44" s="520"/>
      <c r="E44" s="520"/>
      <c r="F44" s="520"/>
      <c r="G44" s="520"/>
      <c r="H44" s="520"/>
      <c r="I44" s="520"/>
      <c r="J44" s="520"/>
      <c r="K44" s="520"/>
      <c r="L44" s="520"/>
    </row>
    <row r="45" spans="1:12" ht="12.75" customHeight="1">
      <c r="A45" s="940" t="s">
        <v>888</v>
      </c>
      <c r="B45" s="940"/>
      <c r="C45" s="940"/>
      <c r="D45" s="940"/>
      <c r="E45" s="940"/>
      <c r="F45" s="940"/>
      <c r="G45" s="940"/>
      <c r="H45" s="940"/>
      <c r="I45" s="940"/>
      <c r="J45" s="940"/>
      <c r="K45" s="940"/>
      <c r="L45" s="940"/>
    </row>
    <row r="46" spans="1:12" ht="12.75" customHeight="1">
      <c r="A46" s="520"/>
      <c r="B46" s="520"/>
      <c r="C46" s="520"/>
      <c r="D46" s="520"/>
      <c r="E46" s="520"/>
      <c r="F46" s="520"/>
      <c r="G46" s="520"/>
      <c r="H46" s="520"/>
      <c r="I46" s="520"/>
      <c r="J46" s="520"/>
      <c r="K46" s="520"/>
      <c r="L46" s="520"/>
    </row>
  </sheetData>
  <sheetProtection password="CCA6" sheet="1" selectLockedCells="1"/>
  <mergeCells count="49">
    <mergeCell ref="A40:L40"/>
    <mergeCell ref="A41:L41"/>
    <mergeCell ref="B42:H42"/>
    <mergeCell ref="B43:H43"/>
    <mergeCell ref="A45:L45"/>
    <mergeCell ref="A39:L39"/>
    <mergeCell ref="A37:L37"/>
    <mergeCell ref="A38:L38"/>
    <mergeCell ref="A29:L29"/>
    <mergeCell ref="A30:L30"/>
    <mergeCell ref="B31:C31"/>
    <mergeCell ref="D31:L31"/>
    <mergeCell ref="B32:L32"/>
    <mergeCell ref="A33:L33"/>
    <mergeCell ref="A34:L34"/>
    <mergeCell ref="B35:L35"/>
    <mergeCell ref="A36:B36"/>
    <mergeCell ref="C36:L36"/>
    <mergeCell ref="A24:L24"/>
    <mergeCell ref="A25:L25"/>
    <mergeCell ref="A26:L26"/>
    <mergeCell ref="A27:L27"/>
    <mergeCell ref="A28:L28"/>
    <mergeCell ref="A20:F20"/>
    <mergeCell ref="K20:L20"/>
    <mergeCell ref="A21:F21"/>
    <mergeCell ref="K21:L21"/>
    <mergeCell ref="A22:F22"/>
    <mergeCell ref="K22:L22"/>
    <mergeCell ref="A7:L7"/>
    <mergeCell ref="A8:L8"/>
    <mergeCell ref="A13:L13"/>
    <mergeCell ref="A14:L14"/>
    <mergeCell ref="A23:F23"/>
    <mergeCell ref="K23:L23"/>
    <mergeCell ref="A18:G18"/>
    <mergeCell ref="K18:L18"/>
    <mergeCell ref="A19:F19"/>
    <mergeCell ref="K19:L19"/>
    <mergeCell ref="A1:L2"/>
    <mergeCell ref="A3:L3"/>
    <mergeCell ref="A4:L4"/>
    <mergeCell ref="A5:G5"/>
    <mergeCell ref="I5:L5"/>
    <mergeCell ref="A17:L17"/>
    <mergeCell ref="A15:L15"/>
    <mergeCell ref="A16:L16"/>
    <mergeCell ref="A6:B6"/>
    <mergeCell ref="C6:L6"/>
  </mergeCells>
  <printOptions/>
  <pageMargins left="0.699999988079071" right="0.699999988079071" top="0.75" bottom="0.75" header="0.30000001192092896" footer="0.30000001192092896"/>
  <pageSetup errors="blank" fitToHeight="1" fitToWidth="1" horizontalDpi="300" verticalDpi="300" orientation="portrait" scale="84"/>
  <headerFooter>
    <oddHeader>&amp;L&amp;D     &amp;T</oddHeader>
  </headerFooter>
  <legacyDrawing r:id="rId2"/>
</worksheet>
</file>

<file path=xl/worksheets/sheet16.xml><?xml version="1.0" encoding="utf-8"?>
<worksheet xmlns="http://schemas.openxmlformats.org/spreadsheetml/2006/main" xmlns:r="http://schemas.openxmlformats.org/officeDocument/2006/relationships">
  <sheetPr>
    <pageSetUpPr fitToPage="1"/>
  </sheetPr>
  <dimension ref="A1:M56"/>
  <sheetViews>
    <sheetView zoomScalePageLayoutView="0" workbookViewId="0" topLeftCell="A1">
      <selection activeCell="D26" sqref="D26"/>
    </sheetView>
  </sheetViews>
  <sheetFormatPr defaultColWidth="9.33203125" defaultRowHeight="12.75"/>
  <cols>
    <col min="1" max="1" width="5.5" style="3" customWidth="1"/>
    <col min="2" max="2" width="11" style="3" customWidth="1"/>
    <col min="3" max="3" width="12.5" style="3" customWidth="1"/>
    <col min="4" max="4" width="18.5" style="3" customWidth="1"/>
    <col min="5" max="5" width="16.33203125" style="3" customWidth="1"/>
    <col min="6" max="6" width="18.5" style="3" customWidth="1"/>
    <col min="7" max="7" width="16" style="3" customWidth="1"/>
    <col min="8" max="8" width="7" style="3" customWidth="1"/>
    <col min="9" max="9" width="15.66015625" style="3" customWidth="1"/>
    <col min="10" max="16384" width="9.33203125" style="3" customWidth="1"/>
  </cols>
  <sheetData>
    <row r="1" spans="1:9" ht="12.75">
      <c r="A1" s="982" t="s">
        <v>889</v>
      </c>
      <c r="B1" s="982"/>
      <c r="C1" s="982"/>
      <c r="D1" s="982"/>
      <c r="E1" s="982"/>
      <c r="F1" s="982"/>
      <c r="G1" s="982"/>
      <c r="H1" s="982"/>
      <c r="I1" s="982"/>
    </row>
    <row r="2" spans="1:9" ht="15">
      <c r="A2" s="1025" t="s">
        <v>890</v>
      </c>
      <c r="B2" s="1025"/>
      <c r="C2" s="1025"/>
      <c r="D2" s="1025"/>
      <c r="E2" s="1025"/>
      <c r="F2" s="1025"/>
      <c r="G2" s="1025"/>
      <c r="H2" s="1025"/>
      <c r="I2" s="1025"/>
    </row>
    <row r="3" spans="1:9" ht="12.75">
      <c r="A3" s="491"/>
      <c r="B3" s="491"/>
      <c r="C3" s="491"/>
      <c r="D3" s="491"/>
      <c r="E3" s="491"/>
      <c r="F3" s="491"/>
      <c r="G3" s="491"/>
      <c r="H3" s="491"/>
      <c r="I3" s="491"/>
    </row>
    <row r="4" spans="1:9" ht="33">
      <c r="A4" s="978" t="s">
        <v>857</v>
      </c>
      <c r="B4" s="978"/>
      <c r="C4" s="978"/>
      <c r="D4" s="978"/>
      <c r="E4" s="978"/>
      <c r="F4" s="978"/>
      <c r="G4" s="978"/>
      <c r="H4" s="978"/>
      <c r="I4" s="978"/>
    </row>
    <row r="5" spans="1:9" ht="14.25" customHeight="1">
      <c r="A5" s="978" t="s">
        <v>891</v>
      </c>
      <c r="B5" s="978"/>
      <c r="C5" s="978"/>
      <c r="D5" s="978"/>
      <c r="E5" s="978"/>
      <c r="F5" s="978"/>
      <c r="G5" s="978"/>
      <c r="H5" s="978"/>
      <c r="I5" s="978"/>
    </row>
    <row r="6" spans="1:9" ht="14.25" customHeight="1">
      <c r="A6" s="978"/>
      <c r="B6" s="978"/>
      <c r="C6" s="978"/>
      <c r="D6" s="978"/>
      <c r="E6" s="978"/>
      <c r="F6" s="978"/>
      <c r="G6" s="978"/>
      <c r="H6" s="978"/>
      <c r="I6" s="978"/>
    </row>
    <row r="7" spans="1:9" ht="12.75">
      <c r="A7" s="975"/>
      <c r="B7" s="975"/>
      <c r="C7" s="975"/>
      <c r="D7" s="975"/>
      <c r="E7" s="975"/>
      <c r="F7" s="975"/>
      <c r="G7" s="975"/>
      <c r="H7" s="975"/>
      <c r="I7" s="975"/>
    </row>
    <row r="8" spans="1:9" ht="15">
      <c r="A8" s="473" t="s">
        <v>604</v>
      </c>
      <c r="B8" s="961" t="str">
        <f>(eff_desc)</f>
        <v>WNP-NORTH PLAINS WATER DISTRICT (2021)</v>
      </c>
      <c r="C8" s="961"/>
      <c r="D8" s="961"/>
      <c r="E8" s="961"/>
      <c r="F8" s="961"/>
      <c r="G8" s="961"/>
      <c r="H8" s="961"/>
      <c r="I8" s="961"/>
    </row>
    <row r="9" spans="1:9" ht="15">
      <c r="A9" s="957" t="s">
        <v>859</v>
      </c>
      <c r="B9" s="957"/>
      <c r="C9" s="957"/>
      <c r="D9" s="519">
        <f>(timeofmeeting)</f>
        <v>0</v>
      </c>
      <c r="E9" s="1028">
        <f>(dateofmeeting)</f>
        <v>0</v>
      </c>
      <c r="F9" s="1028"/>
      <c r="G9" s="1028"/>
      <c r="H9" s="530"/>
      <c r="I9" s="530"/>
    </row>
    <row r="10" spans="1:9" ht="15">
      <c r="A10" s="455" t="s">
        <v>728</v>
      </c>
      <c r="B10" s="961">
        <f>(nameofroom_building_physicallocation)</f>
        <v>0</v>
      </c>
      <c r="C10" s="961"/>
      <c r="D10" s="961"/>
      <c r="E10" s="961"/>
      <c r="F10" s="961"/>
      <c r="G10" s="961"/>
      <c r="H10" s="961"/>
      <c r="I10" s="961"/>
    </row>
    <row r="11" spans="1:9" ht="15">
      <c r="A11" s="961">
        <f>(city_state)</f>
        <v>0</v>
      </c>
      <c r="B11" s="961"/>
      <c r="C11" s="961"/>
      <c r="D11" s="961"/>
      <c r="E11" s="961"/>
      <c r="F11" s="961"/>
      <c r="G11" s="961"/>
      <c r="H11" s="961"/>
      <c r="I11" s="961"/>
    </row>
    <row r="12" spans="1:9" ht="15">
      <c r="A12" s="957"/>
      <c r="B12" s="957"/>
      <c r="C12" s="957"/>
      <c r="D12" s="957"/>
      <c r="E12" s="957"/>
      <c r="F12" s="957"/>
      <c r="G12" s="957"/>
      <c r="H12" s="957"/>
      <c r="I12" s="957"/>
    </row>
    <row r="13" spans="1:9" ht="15">
      <c r="A13" s="957"/>
      <c r="B13" s="957"/>
      <c r="C13" s="957"/>
      <c r="D13" s="957"/>
      <c r="E13" s="957"/>
      <c r="F13" s="957"/>
      <c r="G13" s="957"/>
      <c r="H13" s="957"/>
      <c r="I13" s="957"/>
    </row>
    <row r="14" spans="1:9" ht="14.25">
      <c r="A14" s="972" t="s">
        <v>892</v>
      </c>
      <c r="B14" s="972"/>
      <c r="C14" s="972"/>
      <c r="D14" s="972"/>
      <c r="E14" s="972"/>
      <c r="F14" s="972"/>
      <c r="G14" s="972"/>
      <c r="H14" s="972"/>
      <c r="I14" s="972"/>
    </row>
    <row r="15" spans="1:9" ht="14.25">
      <c r="A15" s="972" t="s">
        <v>893</v>
      </c>
      <c r="B15" s="972"/>
      <c r="C15" s="972"/>
      <c r="D15" s="972"/>
      <c r="E15" s="972"/>
      <c r="F15" s="972"/>
      <c r="G15" s="972"/>
      <c r="H15" s="972"/>
      <c r="I15" s="972"/>
    </row>
    <row r="16" spans="1:9" ht="15">
      <c r="A16" s="971"/>
      <c r="B16" s="971"/>
      <c r="C16" s="971"/>
      <c r="D16" s="971"/>
      <c r="E16" s="971"/>
      <c r="F16" s="971"/>
      <c r="G16" s="971"/>
      <c r="H16" s="971"/>
      <c r="I16" s="971"/>
    </row>
    <row r="17" spans="1:9" ht="15">
      <c r="A17" s="961"/>
      <c r="B17" s="961"/>
      <c r="C17" s="961"/>
      <c r="D17" s="961"/>
      <c r="E17" s="961"/>
      <c r="F17" s="961"/>
      <c r="G17" s="961"/>
      <c r="H17" s="961"/>
      <c r="I17" s="961"/>
    </row>
    <row r="18" spans="1:9" ht="15">
      <c r="A18" s="968"/>
      <c r="B18" s="968"/>
      <c r="C18" s="968"/>
      <c r="D18" s="968"/>
      <c r="E18" s="968"/>
      <c r="F18" s="968"/>
      <c r="G18" s="968"/>
      <c r="H18" s="968"/>
      <c r="I18" s="968"/>
    </row>
    <row r="19" spans="1:9" ht="15">
      <c r="A19" s="971"/>
      <c r="B19" s="971"/>
      <c r="C19" s="971"/>
      <c r="D19" s="971"/>
      <c r="E19" s="971"/>
      <c r="F19" s="971"/>
      <c r="G19" s="971"/>
      <c r="H19" s="971"/>
      <c r="I19" s="971"/>
    </row>
    <row r="20" spans="1:9" ht="14.25">
      <c r="A20" s="959" t="s">
        <v>741</v>
      </c>
      <c r="B20" s="959"/>
      <c r="C20" s="959"/>
      <c r="D20" s="959"/>
      <c r="E20" s="959"/>
      <c r="F20" s="959"/>
      <c r="G20" s="959"/>
      <c r="H20" s="959"/>
      <c r="I20" s="959"/>
    </row>
    <row r="21" spans="1:9" ht="15">
      <c r="A21" s="971"/>
      <c r="B21" s="971"/>
      <c r="C21" s="971"/>
      <c r="D21" s="971"/>
      <c r="E21" s="971"/>
      <c r="F21" s="971"/>
      <c r="G21" s="971"/>
      <c r="H21" s="971"/>
      <c r="I21" s="971"/>
    </row>
    <row r="22" spans="1:9" ht="15">
      <c r="A22" s="957" t="s">
        <v>742</v>
      </c>
      <c r="B22" s="957"/>
      <c r="C22" s="957"/>
      <c r="D22" s="957"/>
      <c r="E22" s="957"/>
      <c r="F22" s="957"/>
      <c r="G22" s="957"/>
      <c r="H22" s="957"/>
      <c r="I22" s="957"/>
    </row>
    <row r="23" spans="1:9" ht="15">
      <c r="A23" s="957" t="s">
        <v>743</v>
      </c>
      <c r="B23" s="957"/>
      <c r="C23" s="957"/>
      <c r="D23" s="957"/>
      <c r="E23" s="957"/>
      <c r="F23" s="957"/>
      <c r="G23" s="957"/>
      <c r="H23" s="957"/>
      <c r="I23" s="957"/>
    </row>
    <row r="24" spans="1:9" ht="15">
      <c r="A24" s="957" t="s">
        <v>744</v>
      </c>
      <c r="B24" s="957"/>
      <c r="C24" s="957"/>
      <c r="D24" s="957"/>
      <c r="E24" s="957"/>
      <c r="F24" s="957"/>
      <c r="G24" s="957"/>
      <c r="H24" s="957"/>
      <c r="I24" s="957"/>
    </row>
    <row r="25" spans="1:9" ht="15">
      <c r="A25" s="957"/>
      <c r="B25" s="957"/>
      <c r="C25" s="957"/>
      <c r="D25" s="957"/>
      <c r="E25" s="957"/>
      <c r="F25" s="957"/>
      <c r="G25" s="957"/>
      <c r="H25" s="957"/>
      <c r="I25" s="957"/>
    </row>
    <row r="26" spans="1:9" ht="15">
      <c r="A26" s="957" t="s">
        <v>745</v>
      </c>
      <c r="B26" s="957"/>
      <c r="C26" s="957"/>
      <c r="D26" s="531"/>
      <c r="E26" s="455" t="s">
        <v>894</v>
      </c>
      <c r="F26" s="531"/>
      <c r="G26" s="455" t="s">
        <v>895</v>
      </c>
      <c r="H26" s="971"/>
      <c r="I26" s="971"/>
    </row>
    <row r="27" spans="1:9" ht="15">
      <c r="A27" s="957" t="s">
        <v>748</v>
      </c>
      <c r="B27" s="957"/>
      <c r="C27" s="957"/>
      <c r="D27" s="532"/>
      <c r="E27" s="455" t="s">
        <v>894</v>
      </c>
      <c r="F27" s="533"/>
      <c r="G27" s="455" t="s">
        <v>895</v>
      </c>
      <c r="H27" s="971"/>
      <c r="I27" s="971"/>
    </row>
    <row r="28" spans="1:9" ht="15">
      <c r="A28" s="957" t="s">
        <v>749</v>
      </c>
      <c r="B28" s="957"/>
      <c r="C28" s="957"/>
      <c r="D28" s="532"/>
      <c r="E28" s="455" t="s">
        <v>894</v>
      </c>
      <c r="F28" s="532"/>
      <c r="G28" s="455" t="s">
        <v>895</v>
      </c>
      <c r="H28" s="971"/>
      <c r="I28" s="971"/>
    </row>
    <row r="29" spans="1:9" ht="15">
      <c r="A29" s="971"/>
      <c r="B29" s="971"/>
      <c r="C29" s="971"/>
      <c r="D29" s="971"/>
      <c r="E29" s="971"/>
      <c r="F29" s="971"/>
      <c r="G29" s="971"/>
      <c r="H29" s="971"/>
      <c r="I29" s="971"/>
    </row>
    <row r="30" spans="1:9" ht="15">
      <c r="A30" s="971"/>
      <c r="B30" s="971"/>
      <c r="C30" s="971"/>
      <c r="D30" s="971"/>
      <c r="E30" s="971"/>
      <c r="F30" s="971"/>
      <c r="G30" s="971"/>
      <c r="H30" s="971"/>
      <c r="I30" s="971"/>
    </row>
    <row r="31" spans="1:9" ht="15">
      <c r="A31" s="971"/>
      <c r="B31" s="971"/>
      <c r="C31" s="971"/>
      <c r="D31" s="971"/>
      <c r="E31" s="971"/>
      <c r="F31" s="971"/>
      <c r="G31" s="971"/>
      <c r="H31" s="971"/>
      <c r="I31" s="971"/>
    </row>
    <row r="32" spans="1:9" ht="15">
      <c r="A32" s="971"/>
      <c r="B32" s="971"/>
      <c r="C32" s="971"/>
      <c r="D32" s="971"/>
      <c r="E32" s="971"/>
      <c r="F32" s="971"/>
      <c r="G32" s="971"/>
      <c r="H32" s="971"/>
      <c r="I32" s="971"/>
    </row>
    <row r="33" spans="1:9" ht="15">
      <c r="A33" s="971"/>
      <c r="B33" s="971"/>
      <c r="C33" s="971"/>
      <c r="D33" s="971"/>
      <c r="E33" s="971"/>
      <c r="F33" s="971"/>
      <c r="G33" s="971"/>
      <c r="H33" s="971"/>
      <c r="I33" s="971"/>
    </row>
    <row r="34" spans="1:9" ht="15">
      <c r="A34" s="957"/>
      <c r="B34" s="957"/>
      <c r="C34" s="957"/>
      <c r="D34" s="957"/>
      <c r="E34" s="957"/>
      <c r="F34" s="957"/>
      <c r="G34" s="957"/>
      <c r="H34" s="957"/>
      <c r="I34" s="957"/>
    </row>
    <row r="35" spans="1:9" ht="15">
      <c r="A35" s="957"/>
      <c r="B35" s="957"/>
      <c r="C35" s="957"/>
      <c r="D35" s="957"/>
      <c r="E35" s="957"/>
      <c r="F35" s="957"/>
      <c r="G35" s="957"/>
      <c r="H35" s="957"/>
      <c r="I35" s="957"/>
    </row>
    <row r="36" spans="1:9" ht="15">
      <c r="A36" s="1024"/>
      <c r="B36" s="1024"/>
      <c r="C36" s="1024"/>
      <c r="D36" s="1024"/>
      <c r="E36" s="1024"/>
      <c r="F36" s="1024"/>
      <c r="G36" s="1024"/>
      <c r="H36" s="1024"/>
      <c r="I36" s="1024"/>
    </row>
    <row r="37" spans="1:9" ht="15">
      <c r="A37" s="971"/>
      <c r="B37" s="971"/>
      <c r="C37" s="971"/>
      <c r="D37" s="971"/>
      <c r="E37" s="971"/>
      <c r="F37" s="971"/>
      <c r="G37" s="971"/>
      <c r="H37" s="971"/>
      <c r="I37" s="971"/>
    </row>
    <row r="38" spans="1:9" ht="15">
      <c r="A38" s="957"/>
      <c r="B38" s="957"/>
      <c r="C38" s="957"/>
      <c r="D38" s="957"/>
      <c r="E38" s="957"/>
      <c r="F38" s="957"/>
      <c r="G38" s="957"/>
      <c r="H38" s="957"/>
      <c r="I38" s="957"/>
    </row>
    <row r="39" spans="1:9" ht="15">
      <c r="A39" s="957"/>
      <c r="B39" s="957"/>
      <c r="C39" s="957"/>
      <c r="D39" s="957"/>
      <c r="E39" s="957"/>
      <c r="F39" s="957"/>
      <c r="G39" s="957"/>
      <c r="H39" s="957"/>
      <c r="I39" s="957"/>
    </row>
    <row r="40" spans="1:9" ht="15">
      <c r="A40" s="957"/>
      <c r="B40" s="957"/>
      <c r="C40" s="957"/>
      <c r="D40" s="957"/>
      <c r="E40" s="957"/>
      <c r="F40" s="957"/>
      <c r="G40" s="957"/>
      <c r="H40" s="957"/>
      <c r="I40" s="957"/>
    </row>
    <row r="41" spans="1:9" ht="15">
      <c r="A41" s="971"/>
      <c r="B41" s="971"/>
      <c r="C41" s="971"/>
      <c r="D41" s="971"/>
      <c r="E41" s="971"/>
      <c r="F41" s="971"/>
      <c r="G41" s="971"/>
      <c r="H41" s="971"/>
      <c r="I41" s="971"/>
    </row>
    <row r="42" spans="1:9" ht="15">
      <c r="A42" s="957"/>
      <c r="B42" s="957"/>
      <c r="C42" s="957"/>
      <c r="D42" s="957"/>
      <c r="E42" s="957"/>
      <c r="F42" s="957"/>
      <c r="G42" s="957"/>
      <c r="H42" s="957"/>
      <c r="I42" s="957"/>
    </row>
    <row r="43" spans="1:9" ht="14.25">
      <c r="A43" s="972"/>
      <c r="B43" s="972"/>
      <c r="C43" s="972"/>
      <c r="D43" s="972"/>
      <c r="E43" s="972"/>
      <c r="F43" s="972"/>
      <c r="G43" s="972"/>
      <c r="H43" s="972"/>
      <c r="I43" s="972"/>
    </row>
    <row r="44" spans="1:9" ht="15">
      <c r="A44" s="971"/>
      <c r="B44" s="971"/>
      <c r="C44" s="971"/>
      <c r="D44" s="971"/>
      <c r="E44" s="971"/>
      <c r="F44" s="971"/>
      <c r="G44" s="971"/>
      <c r="H44" s="971"/>
      <c r="I44" s="971"/>
    </row>
    <row r="45" spans="1:13" ht="15">
      <c r="A45" s="957"/>
      <c r="B45" s="969"/>
      <c r="C45" s="969"/>
      <c r="D45" s="969"/>
      <c r="E45" s="969"/>
      <c r="F45" s="969"/>
      <c r="G45" s="969"/>
      <c r="H45" s="969"/>
      <c r="I45" s="969"/>
      <c r="J45" s="232"/>
      <c r="K45" s="232"/>
      <c r="L45" s="232"/>
      <c r="M45" s="232"/>
    </row>
    <row r="46" spans="1:9" ht="15">
      <c r="A46" s="957"/>
      <c r="B46" s="957"/>
      <c r="C46" s="957"/>
      <c r="D46" s="957"/>
      <c r="E46" s="957"/>
      <c r="F46" s="957"/>
      <c r="G46" s="957"/>
      <c r="H46" s="957"/>
      <c r="I46" s="957"/>
    </row>
    <row r="47" spans="1:9" ht="15">
      <c r="A47" s="957"/>
      <c r="B47" s="957"/>
      <c r="C47" s="957"/>
      <c r="D47" s="957"/>
      <c r="E47" s="957"/>
      <c r="F47" s="957"/>
      <c r="G47" s="957"/>
      <c r="H47" s="957"/>
      <c r="I47" s="957"/>
    </row>
    <row r="48" spans="1:9" ht="15">
      <c r="A48" s="957"/>
      <c r="B48" s="957"/>
      <c r="C48" s="957"/>
      <c r="D48" s="957"/>
      <c r="E48" s="957"/>
      <c r="F48" s="957"/>
      <c r="G48" s="957"/>
      <c r="H48" s="957"/>
      <c r="I48" s="957"/>
    </row>
    <row r="49" spans="1:9" ht="15">
      <c r="A49" s="957"/>
      <c r="B49" s="957"/>
      <c r="C49" s="957"/>
      <c r="D49" s="957"/>
      <c r="E49" s="957"/>
      <c r="F49" s="957"/>
      <c r="G49" s="957"/>
      <c r="H49" s="957"/>
      <c r="I49" s="957"/>
    </row>
    <row r="50" spans="1:9" ht="15">
      <c r="A50" s="957"/>
      <c r="B50" s="957"/>
      <c r="C50" s="957"/>
      <c r="D50" s="957"/>
      <c r="E50" s="957"/>
      <c r="F50" s="957"/>
      <c r="G50" s="957"/>
      <c r="H50" s="957"/>
      <c r="I50" s="957"/>
    </row>
    <row r="51" spans="1:9" ht="15">
      <c r="A51" s="957" t="s">
        <v>896</v>
      </c>
      <c r="B51" s="957"/>
      <c r="C51" s="957"/>
      <c r="D51" s="957"/>
      <c r="E51" s="957"/>
      <c r="F51" s="957"/>
      <c r="G51" s="957"/>
      <c r="H51" s="957"/>
      <c r="I51" s="957"/>
    </row>
    <row r="52" spans="1:9" ht="15">
      <c r="A52" s="957"/>
      <c r="B52" s="957"/>
      <c r="C52" s="957"/>
      <c r="D52" s="957"/>
      <c r="E52" s="957"/>
      <c r="F52" s="957"/>
      <c r="G52" s="957"/>
      <c r="H52" s="957"/>
      <c r="I52" s="957"/>
    </row>
    <row r="53" spans="1:9" ht="15">
      <c r="A53" s="1026" t="s">
        <v>897</v>
      </c>
      <c r="B53" s="1026"/>
      <c r="C53" s="1026"/>
      <c r="D53" s="1026"/>
      <c r="E53" s="1026"/>
      <c r="F53" s="1026"/>
      <c r="G53" s="1026"/>
      <c r="H53" s="1026"/>
      <c r="I53" s="1026"/>
    </row>
    <row r="54" spans="1:9" ht="14.25">
      <c r="A54" s="1027" t="s">
        <v>584</v>
      </c>
      <c r="B54" s="1027"/>
      <c r="C54" s="1027"/>
      <c r="D54" s="1027"/>
      <c r="E54" s="1027"/>
      <c r="F54" s="1027"/>
      <c r="G54" s="1027"/>
      <c r="H54" s="1027"/>
      <c r="I54" s="1027"/>
    </row>
    <row r="55" spans="1:9" ht="15">
      <c r="A55" s="1026" t="s">
        <v>898</v>
      </c>
      <c r="B55" s="1026"/>
      <c r="C55" s="1026"/>
      <c r="D55" s="1026"/>
      <c r="E55" s="1026"/>
      <c r="F55" s="1026"/>
      <c r="G55" s="1026"/>
      <c r="H55" s="1026"/>
      <c r="I55" s="1026"/>
    </row>
    <row r="56" spans="1:9" ht="15">
      <c r="A56" s="473"/>
      <c r="B56" s="473"/>
      <c r="C56" s="473"/>
      <c r="D56" s="473"/>
      <c r="E56" s="473"/>
      <c r="F56" s="473"/>
      <c r="G56" s="473"/>
      <c r="H56" s="473"/>
      <c r="I56" s="473"/>
    </row>
  </sheetData>
  <sheetProtection password="CCA6" sheet="1" selectLockedCells="1"/>
  <mergeCells count="57">
    <mergeCell ref="A2:I2"/>
    <mergeCell ref="A53:I53"/>
    <mergeCell ref="A54:I54"/>
    <mergeCell ref="A55:I55"/>
    <mergeCell ref="E9:G9"/>
    <mergeCell ref="A5:I6"/>
    <mergeCell ref="A47:I47"/>
    <mergeCell ref="A48:I48"/>
    <mergeCell ref="A49:I49"/>
    <mergeCell ref="A50:I50"/>
    <mergeCell ref="A51:I51"/>
    <mergeCell ref="A38:I38"/>
    <mergeCell ref="A39:I39"/>
    <mergeCell ref="A40:I40"/>
    <mergeCell ref="A52:I52"/>
    <mergeCell ref="A41:I41"/>
    <mergeCell ref="A42:I42"/>
    <mergeCell ref="A43:I43"/>
    <mergeCell ref="A44:I44"/>
    <mergeCell ref="A45:I45"/>
    <mergeCell ref="A46:I46"/>
    <mergeCell ref="A29:I29"/>
    <mergeCell ref="A30:I30"/>
    <mergeCell ref="A31:I31"/>
    <mergeCell ref="A35:I35"/>
    <mergeCell ref="A36:I36"/>
    <mergeCell ref="A37:I37"/>
    <mergeCell ref="A14:I14"/>
    <mergeCell ref="A15:I15"/>
    <mergeCell ref="A16:I16"/>
    <mergeCell ref="A34:I34"/>
    <mergeCell ref="A26:C26"/>
    <mergeCell ref="H26:I26"/>
    <mergeCell ref="A27:C27"/>
    <mergeCell ref="H27:I27"/>
    <mergeCell ref="A28:C28"/>
    <mergeCell ref="H28:I28"/>
    <mergeCell ref="A20:I20"/>
    <mergeCell ref="A21:I21"/>
    <mergeCell ref="A22:I22"/>
    <mergeCell ref="A32:I32"/>
    <mergeCell ref="A33:I33"/>
    <mergeCell ref="B10:I10"/>
    <mergeCell ref="A11:I11"/>
    <mergeCell ref="A12:I12"/>
    <mergeCell ref="A13:I13"/>
    <mergeCell ref="A25:I25"/>
    <mergeCell ref="A23:I23"/>
    <mergeCell ref="A24:I24"/>
    <mergeCell ref="A1:I1"/>
    <mergeCell ref="A4:I4"/>
    <mergeCell ref="A7:I7"/>
    <mergeCell ref="B8:I8"/>
    <mergeCell ref="A9:C9"/>
    <mergeCell ref="A17:I17"/>
    <mergeCell ref="A18:I18"/>
    <mergeCell ref="A19:I19"/>
  </mergeCells>
  <printOptions/>
  <pageMargins left="0.699999988079071" right="0.699999988079071" top="0.75" bottom="0.75" header="0.30000001192092896" footer="0.30000001192092896"/>
  <pageSetup errors="blank" fitToHeight="1" fitToWidth="1" horizontalDpi="300" verticalDpi="300" orientation="portrait" scale="82"/>
  <headerFooter>
    <oddHeader>&amp;L&amp;D     &amp;T</oddHeader>
  </headerFooter>
  <legacyDrawing r:id="rId2"/>
</worksheet>
</file>

<file path=xl/worksheets/sheet17.xml><?xml version="1.0" encoding="utf-8"?>
<worksheet xmlns="http://schemas.openxmlformats.org/spreadsheetml/2006/main" xmlns:r="http://schemas.openxmlformats.org/officeDocument/2006/relationships">
  <sheetPr>
    <pageSetUpPr fitToPage="1"/>
  </sheetPr>
  <dimension ref="A1:I65"/>
  <sheetViews>
    <sheetView zoomScalePageLayoutView="0" workbookViewId="0" topLeftCell="A1">
      <selection activeCell="B8" sqref="B8:C8"/>
    </sheetView>
  </sheetViews>
  <sheetFormatPr defaultColWidth="9.33203125" defaultRowHeight="12.75"/>
  <cols>
    <col min="1" max="1" width="15.33203125" style="3" customWidth="1"/>
    <col min="2" max="2" width="11" style="3" customWidth="1"/>
    <col min="3" max="3" width="10.66015625" style="3" customWidth="1"/>
    <col min="4" max="4" width="10.5" style="3" customWidth="1"/>
    <col min="5" max="5" width="7.66015625" style="3" customWidth="1"/>
    <col min="6" max="6" width="20.66015625" style="3" customWidth="1"/>
    <col min="7" max="7" width="16" style="3" customWidth="1"/>
    <col min="8" max="8" width="15" style="3" customWidth="1"/>
    <col min="9" max="9" width="15.66015625" style="3" customWidth="1"/>
    <col min="10" max="16384" width="9.33203125" style="3" customWidth="1"/>
  </cols>
  <sheetData>
    <row r="1" spans="1:9" ht="12.75">
      <c r="A1" s="982" t="s">
        <v>899</v>
      </c>
      <c r="B1" s="982"/>
      <c r="C1" s="982"/>
      <c r="D1" s="982"/>
      <c r="E1" s="982"/>
      <c r="F1" s="982"/>
      <c r="G1" s="982"/>
      <c r="H1" s="982"/>
      <c r="I1" s="982"/>
    </row>
    <row r="2" spans="1:9" ht="33">
      <c r="A2" s="482"/>
      <c r="B2" s="482"/>
      <c r="C2" s="978" t="s">
        <v>900</v>
      </c>
      <c r="D2" s="978"/>
      <c r="E2" s="978"/>
      <c r="F2" s="482">
        <f>(eff_apyr)</f>
        <v>2021</v>
      </c>
      <c r="G2" s="1030" t="s">
        <v>901</v>
      </c>
      <c r="H2" s="1030"/>
      <c r="I2" s="482"/>
    </row>
    <row r="3" spans="1:9" ht="14.25" customHeight="1">
      <c r="A3" s="978" t="s">
        <v>902</v>
      </c>
      <c r="B3" s="978"/>
      <c r="C3" s="978"/>
      <c r="D3" s="978"/>
      <c r="E3" s="978"/>
      <c r="F3" s="978"/>
      <c r="G3" s="978"/>
      <c r="H3" s="978"/>
      <c r="I3" s="978"/>
    </row>
    <row r="4" spans="1:9" ht="15" customHeight="1">
      <c r="A4" s="978"/>
      <c r="B4" s="978"/>
      <c r="C4" s="978"/>
      <c r="D4" s="978"/>
      <c r="E4" s="978"/>
      <c r="F4" s="978"/>
      <c r="G4" s="978"/>
      <c r="H4" s="978"/>
      <c r="I4" s="978"/>
    </row>
    <row r="5" spans="1:9" ht="33">
      <c r="A5" s="978">
        <f>(countyormunicipality)</f>
        <v>0</v>
      </c>
      <c r="B5" s="978"/>
      <c r="C5" s="978"/>
      <c r="D5" s="978"/>
      <c r="E5" s="978"/>
      <c r="F5" s="978"/>
      <c r="G5" s="978"/>
      <c r="H5" s="978"/>
      <c r="I5" s="978"/>
    </row>
    <row r="6" spans="1:9" ht="14.25">
      <c r="A6" s="959"/>
      <c r="B6" s="959"/>
      <c r="C6" s="959"/>
      <c r="D6" s="959"/>
      <c r="E6" s="959"/>
      <c r="F6" s="959"/>
      <c r="G6" s="959"/>
      <c r="H6" s="959"/>
      <c r="I6" s="959"/>
    </row>
    <row r="7" spans="1:9" ht="15">
      <c r="A7" s="971"/>
      <c r="B7" s="971"/>
      <c r="C7" s="971"/>
      <c r="D7" s="971"/>
      <c r="E7" s="971"/>
      <c r="F7" s="971"/>
      <c r="G7" s="971"/>
      <c r="H7" s="971"/>
      <c r="I7" s="971"/>
    </row>
    <row r="8" spans="1:9" ht="15">
      <c r="A8" s="473" t="s">
        <v>903</v>
      </c>
      <c r="B8" s="1029"/>
      <c r="C8" s="1029"/>
      <c r="D8" s="957" t="s">
        <v>904</v>
      </c>
      <c r="E8" s="957"/>
      <c r="F8" s="957"/>
      <c r="G8" s="957"/>
      <c r="H8" s="957"/>
      <c r="I8" s="957"/>
    </row>
    <row r="9" spans="1:9" ht="15">
      <c r="A9" s="961">
        <f>(countyormunicipality)</f>
        <v>0</v>
      </c>
      <c r="B9" s="961"/>
      <c r="C9" s="961"/>
      <c r="D9" s="961"/>
      <c r="E9" s="961"/>
      <c r="F9" s="957" t="s">
        <v>905</v>
      </c>
      <c r="G9" s="957"/>
      <c r="H9" s="957"/>
      <c r="I9" s="957"/>
    </row>
    <row r="10" spans="1:9" ht="15">
      <c r="A10" s="957"/>
      <c r="B10" s="957"/>
      <c r="C10" s="957"/>
      <c r="D10" s="957"/>
      <c r="E10" s="957"/>
      <c r="F10" s="957"/>
      <c r="G10" s="957"/>
      <c r="H10" s="957"/>
      <c r="I10" s="957"/>
    </row>
    <row r="11" spans="1:9" ht="15">
      <c r="A11" s="971"/>
      <c r="B11" s="971"/>
      <c r="C11" s="971"/>
      <c r="D11" s="971"/>
      <c r="E11" s="971"/>
      <c r="F11" s="971"/>
      <c r="G11" s="971"/>
      <c r="H11" s="971"/>
      <c r="I11" s="971"/>
    </row>
    <row r="12" spans="1:9" ht="15">
      <c r="A12" s="971"/>
      <c r="B12" s="957" t="s">
        <v>906</v>
      </c>
      <c r="C12" s="957"/>
      <c r="D12" s="957"/>
      <c r="E12" s="534" t="s">
        <v>565</v>
      </c>
      <c r="F12" s="535"/>
      <c r="G12" s="455" t="s">
        <v>907</v>
      </c>
      <c r="H12" s="971"/>
      <c r="I12" s="971"/>
    </row>
    <row r="13" spans="1:9" ht="15">
      <c r="A13" s="971"/>
      <c r="B13" s="957" t="s">
        <v>908</v>
      </c>
      <c r="C13" s="957"/>
      <c r="D13" s="957"/>
      <c r="E13" s="456" t="s">
        <v>565</v>
      </c>
      <c r="F13" s="536"/>
      <c r="G13" s="455" t="s">
        <v>907</v>
      </c>
      <c r="H13" s="971"/>
      <c r="I13" s="971"/>
    </row>
    <row r="14" spans="1:9" ht="15">
      <c r="A14" s="971"/>
      <c r="B14" s="957" t="s">
        <v>909</v>
      </c>
      <c r="C14" s="957"/>
      <c r="D14" s="957"/>
      <c r="E14" s="456" t="s">
        <v>565</v>
      </c>
      <c r="F14" s="536"/>
      <c r="G14" s="455" t="s">
        <v>907</v>
      </c>
      <c r="H14" s="971"/>
      <c r="I14" s="971"/>
    </row>
    <row r="15" spans="1:9" ht="15">
      <c r="A15" s="971"/>
      <c r="B15" s="971"/>
      <c r="C15" s="971"/>
      <c r="D15" s="971"/>
      <c r="E15" s="971"/>
      <c r="F15" s="971"/>
      <c r="G15" s="971"/>
      <c r="H15" s="971"/>
      <c r="I15" s="971"/>
    </row>
    <row r="16" spans="1:9" ht="15">
      <c r="A16" s="971"/>
      <c r="B16" s="971"/>
      <c r="C16" s="971"/>
      <c r="D16" s="971"/>
      <c r="E16" s="971"/>
      <c r="F16" s="971"/>
      <c r="G16" s="971"/>
      <c r="H16" s="971"/>
      <c r="I16" s="971"/>
    </row>
    <row r="17" spans="1:9" ht="15">
      <c r="A17" s="957"/>
      <c r="B17" s="957"/>
      <c r="C17" s="957"/>
      <c r="D17" s="957"/>
      <c r="E17" s="957"/>
      <c r="F17" s="957"/>
      <c r="G17" s="957"/>
      <c r="H17" s="957"/>
      <c r="I17" s="957"/>
    </row>
    <row r="18" spans="1:9" ht="15">
      <c r="A18" s="957" t="s">
        <v>910</v>
      </c>
      <c r="B18" s="957"/>
      <c r="C18" s="957"/>
      <c r="D18" s="957"/>
      <c r="E18" s="957"/>
      <c r="F18" s="957"/>
      <c r="G18" s="957"/>
      <c r="H18" s="957"/>
      <c r="I18" s="957"/>
    </row>
    <row r="19" spans="1:9" ht="15">
      <c r="A19" s="961">
        <f>(countyormunicipality)</f>
        <v>0</v>
      </c>
      <c r="B19" s="961"/>
      <c r="C19" s="957" t="s">
        <v>911</v>
      </c>
      <c r="D19" s="957"/>
      <c r="E19" s="957"/>
      <c r="F19" s="957"/>
      <c r="G19" s="474">
        <f>(eff_txyr)</f>
        <v>2020</v>
      </c>
      <c r="H19" s="957" t="s">
        <v>912</v>
      </c>
      <c r="I19" s="957"/>
    </row>
    <row r="20" spans="1:9" ht="15">
      <c r="A20" s="473" t="s">
        <v>913</v>
      </c>
      <c r="B20" s="961">
        <f>(eff_apyr)</f>
        <v>2021</v>
      </c>
      <c r="C20" s="961"/>
      <c r="D20" s="957" t="s">
        <v>914</v>
      </c>
      <c r="E20" s="957"/>
      <c r="F20" s="957"/>
      <c r="G20" s="957"/>
      <c r="H20" s="957"/>
      <c r="I20" s="957"/>
    </row>
    <row r="21" spans="1:9" ht="15">
      <c r="A21" s="971"/>
      <c r="B21" s="971"/>
      <c r="C21" s="971"/>
      <c r="D21" s="971"/>
      <c r="E21" s="971"/>
      <c r="F21" s="971"/>
      <c r="G21" s="971"/>
      <c r="H21" s="971"/>
      <c r="I21" s="971"/>
    </row>
    <row r="22" spans="1:9" ht="15">
      <c r="A22" s="971"/>
      <c r="B22" s="971"/>
      <c r="C22" s="971"/>
      <c r="D22" s="971"/>
      <c r="E22" s="971"/>
      <c r="F22" s="971"/>
      <c r="G22" s="971"/>
      <c r="H22" s="971"/>
      <c r="I22" s="971"/>
    </row>
    <row r="23" spans="1:9" ht="15">
      <c r="A23" s="957"/>
      <c r="B23" s="957"/>
      <c r="C23" s="957"/>
      <c r="D23" s="957"/>
      <c r="E23" s="957"/>
      <c r="F23" s="957"/>
      <c r="G23" s="957"/>
      <c r="H23" s="957"/>
      <c r="I23" s="957"/>
    </row>
    <row r="24" spans="1:9" ht="15">
      <c r="A24" s="971"/>
      <c r="B24" s="971"/>
      <c r="C24" s="971"/>
      <c r="D24" s="971"/>
      <c r="E24" s="971"/>
      <c r="F24" s="971"/>
      <c r="G24" s="971"/>
      <c r="H24" s="971"/>
      <c r="I24" s="971"/>
    </row>
    <row r="25" spans="1:9" ht="14.25">
      <c r="A25" s="972" t="s">
        <v>915</v>
      </c>
      <c r="B25" s="972"/>
      <c r="C25" s="972"/>
      <c r="D25" s="972"/>
      <c r="E25" s="972"/>
      <c r="F25" s="972"/>
      <c r="G25" s="972"/>
      <c r="H25" s="972"/>
      <c r="I25" s="972"/>
    </row>
    <row r="26" spans="1:9" ht="15">
      <c r="A26" s="971" t="s">
        <v>916</v>
      </c>
      <c r="B26" s="971"/>
      <c r="C26" s="971"/>
      <c r="D26" s="971"/>
      <c r="E26" s="971"/>
      <c r="F26" s="971"/>
      <c r="G26" s="971"/>
      <c r="H26" s="971"/>
      <c r="I26" s="971"/>
    </row>
    <row r="27" spans="1:9" ht="15">
      <c r="A27" s="971"/>
      <c r="B27" s="971"/>
      <c r="C27" s="971"/>
      <c r="D27" s="971"/>
      <c r="E27" s="971"/>
      <c r="F27" s="971"/>
      <c r="G27" s="971"/>
      <c r="H27" s="971"/>
      <c r="I27" s="971"/>
    </row>
    <row r="28" spans="1:9" ht="15">
      <c r="A28" s="971"/>
      <c r="B28" s="971"/>
      <c r="C28" s="971"/>
      <c r="D28" s="971"/>
      <c r="E28" s="971"/>
      <c r="F28" s="971"/>
      <c r="G28" s="971"/>
      <c r="H28" s="971"/>
      <c r="I28" s="971"/>
    </row>
    <row r="29" spans="1:9" ht="15">
      <c r="A29" s="957" t="s">
        <v>917</v>
      </c>
      <c r="B29" s="957"/>
      <c r="C29" s="957"/>
      <c r="D29" s="957"/>
      <c r="E29" s="957"/>
      <c r="F29" s="957"/>
      <c r="G29" s="957"/>
      <c r="H29" s="957"/>
      <c r="I29" s="957"/>
    </row>
    <row r="30" spans="1:9" ht="15">
      <c r="A30" s="983">
        <f>(nameofcountyormunicipaltaxassessor_collector)</f>
        <v>0</v>
      </c>
      <c r="B30" s="983"/>
      <c r="C30" s="983"/>
      <c r="D30" s="983"/>
      <c r="E30" s="983"/>
      <c r="F30" s="983"/>
      <c r="G30" s="957"/>
      <c r="H30" s="957"/>
      <c r="I30" s="957"/>
    </row>
    <row r="31" spans="1:9" ht="15">
      <c r="A31" s="1031">
        <f>(countyormunicipality)</f>
        <v>0</v>
      </c>
      <c r="B31" s="1031"/>
      <c r="C31" s="1031"/>
      <c r="D31" s="1031"/>
      <c r="E31" s="1031"/>
      <c r="F31" s="1031"/>
      <c r="G31" s="957" t="s">
        <v>918</v>
      </c>
      <c r="H31" s="957"/>
      <c r="I31" s="957"/>
    </row>
    <row r="32" spans="1:9" ht="15">
      <c r="A32" s="1032">
        <f>(address)</f>
        <v>0</v>
      </c>
      <c r="B32" s="1032"/>
      <c r="C32" s="1032"/>
      <c r="D32" s="1032"/>
      <c r="E32" s="1032"/>
      <c r="F32" s="1032"/>
      <c r="G32" s="1032"/>
      <c r="H32" s="1032"/>
      <c r="I32" s="1032"/>
    </row>
    <row r="33" spans="1:9" ht="15">
      <c r="A33" s="1031">
        <f>(telephonenumber)</f>
        <v>0</v>
      </c>
      <c r="B33" s="1031"/>
      <c r="C33" s="1031"/>
      <c r="D33" s="1031"/>
      <c r="E33" s="1031"/>
      <c r="F33" s="1031"/>
      <c r="G33" s="968"/>
      <c r="H33" s="968"/>
      <c r="I33" s="968"/>
    </row>
    <row r="34" spans="1:9" ht="15">
      <c r="A34" s="983">
        <f>(emailaddress)</f>
        <v>0</v>
      </c>
      <c r="B34" s="983"/>
      <c r="C34" s="983"/>
      <c r="D34" s="983"/>
      <c r="E34" s="983"/>
      <c r="F34" s="983"/>
      <c r="G34" s="983"/>
      <c r="H34" s="983"/>
      <c r="I34" s="983"/>
    </row>
    <row r="35" spans="1:9" ht="15">
      <c r="A35" s="1031">
        <f>(websiteaddress)</f>
        <v>0</v>
      </c>
      <c r="B35" s="1031"/>
      <c r="C35" s="1031"/>
      <c r="D35" s="1031"/>
      <c r="E35" s="1031"/>
      <c r="F35" s="1031"/>
      <c r="G35" s="1031"/>
      <c r="H35" s="1031"/>
      <c r="I35" s="1031"/>
    </row>
    <row r="36" spans="1:9" ht="15">
      <c r="A36" s="957"/>
      <c r="B36" s="957"/>
      <c r="C36" s="957"/>
      <c r="D36" s="957"/>
      <c r="E36" s="957"/>
      <c r="F36" s="957"/>
      <c r="G36" s="957"/>
      <c r="H36" s="957"/>
      <c r="I36" s="957"/>
    </row>
    <row r="37" spans="1:9" ht="15">
      <c r="A37" s="957"/>
      <c r="B37" s="957"/>
      <c r="C37" s="957"/>
      <c r="D37" s="957"/>
      <c r="E37" s="957"/>
      <c r="F37" s="957"/>
      <c r="G37" s="957"/>
      <c r="H37" s="957"/>
      <c r="I37" s="957"/>
    </row>
    <row r="38" spans="1:9" ht="15">
      <c r="A38" s="957"/>
      <c r="B38" s="957"/>
      <c r="C38" s="957"/>
      <c r="D38" s="957"/>
      <c r="E38" s="957"/>
      <c r="F38" s="957"/>
      <c r="G38" s="957"/>
      <c r="H38" s="957"/>
      <c r="I38" s="957"/>
    </row>
    <row r="39" spans="1:9" ht="15">
      <c r="A39" s="971"/>
      <c r="B39" s="971"/>
      <c r="C39" s="971"/>
      <c r="D39" s="971"/>
      <c r="E39" s="971"/>
      <c r="F39" s="971"/>
      <c r="G39" s="971"/>
      <c r="H39" s="971"/>
      <c r="I39" s="971"/>
    </row>
    <row r="40" spans="1:9" ht="15">
      <c r="A40" s="971"/>
      <c r="B40" s="971"/>
      <c r="C40" s="971"/>
      <c r="D40" s="971"/>
      <c r="E40" s="971"/>
      <c r="F40" s="971"/>
      <c r="G40" s="971"/>
      <c r="H40" s="971"/>
      <c r="I40" s="971"/>
    </row>
    <row r="41" spans="1:9" ht="14.25">
      <c r="A41" s="959"/>
      <c r="B41" s="959"/>
      <c r="C41" s="959"/>
      <c r="D41" s="959"/>
      <c r="E41" s="959"/>
      <c r="F41" s="959"/>
      <c r="G41" s="959"/>
      <c r="H41" s="959"/>
      <c r="I41" s="959"/>
    </row>
    <row r="42" spans="1:9" ht="15">
      <c r="A42" s="971"/>
      <c r="B42" s="971"/>
      <c r="C42" s="971"/>
      <c r="D42" s="971"/>
      <c r="E42" s="971"/>
      <c r="F42" s="971"/>
      <c r="G42" s="971"/>
      <c r="H42" s="971"/>
      <c r="I42" s="971"/>
    </row>
    <row r="43" spans="1:9" ht="15">
      <c r="A43" s="455"/>
      <c r="B43" s="455"/>
      <c r="C43" s="455"/>
      <c r="D43" s="455"/>
      <c r="E43" s="455"/>
      <c r="F43" s="455"/>
      <c r="G43" s="455"/>
      <c r="H43" s="455"/>
      <c r="I43" s="455"/>
    </row>
    <row r="44" spans="1:9" ht="15">
      <c r="A44" s="455"/>
      <c r="B44" s="455"/>
      <c r="C44" s="455"/>
      <c r="D44" s="455"/>
      <c r="E44" s="455"/>
      <c r="F44" s="455"/>
      <c r="G44" s="455"/>
      <c r="H44" s="455"/>
      <c r="I44" s="455"/>
    </row>
    <row r="45" spans="1:9" ht="15">
      <c r="A45" s="455"/>
      <c r="B45" s="455"/>
      <c r="C45" s="455"/>
      <c r="D45" s="455"/>
      <c r="E45" s="455"/>
      <c r="F45" s="455"/>
      <c r="G45" s="455"/>
      <c r="H45" s="455"/>
      <c r="I45" s="455"/>
    </row>
    <row r="46" spans="1:9" ht="15">
      <c r="A46" s="455"/>
      <c r="B46" s="455"/>
      <c r="C46" s="455"/>
      <c r="D46" s="455"/>
      <c r="E46" s="455"/>
      <c r="F46" s="455"/>
      <c r="G46" s="455"/>
      <c r="H46" s="455"/>
      <c r="I46" s="455"/>
    </row>
    <row r="47" spans="1:9" ht="15">
      <c r="A47" s="455"/>
      <c r="B47" s="455"/>
      <c r="C47" s="455"/>
      <c r="D47" s="455"/>
      <c r="E47" s="455"/>
      <c r="F47" s="455"/>
      <c r="G47" s="455"/>
      <c r="H47" s="455"/>
      <c r="I47" s="455"/>
    </row>
    <row r="48" spans="1:9" ht="15">
      <c r="A48" s="455"/>
      <c r="B48" s="455"/>
      <c r="C48" s="455"/>
      <c r="D48" s="455"/>
      <c r="E48" s="455"/>
      <c r="F48" s="455"/>
      <c r="G48" s="455"/>
      <c r="H48" s="455"/>
      <c r="I48" s="455"/>
    </row>
    <row r="49" spans="1:9" ht="15">
      <c r="A49" s="455"/>
      <c r="B49" s="455"/>
      <c r="C49" s="455"/>
      <c r="D49" s="455"/>
      <c r="E49" s="455"/>
      <c r="F49" s="455"/>
      <c r="G49" s="455"/>
      <c r="H49" s="455"/>
      <c r="I49" s="455"/>
    </row>
    <row r="50" spans="1:9" ht="15">
      <c r="A50" s="455"/>
      <c r="B50" s="455"/>
      <c r="C50" s="455"/>
      <c r="D50" s="455"/>
      <c r="E50" s="455"/>
      <c r="F50" s="455"/>
      <c r="G50" s="455"/>
      <c r="H50" s="455"/>
      <c r="I50" s="455"/>
    </row>
    <row r="51" spans="1:9" ht="15">
      <c r="A51" s="455"/>
      <c r="B51" s="455"/>
      <c r="C51" s="455"/>
      <c r="D51" s="455"/>
      <c r="E51" s="455"/>
      <c r="F51" s="455"/>
      <c r="G51" s="455"/>
      <c r="H51" s="455"/>
      <c r="I51" s="455"/>
    </row>
    <row r="52" spans="1:9" ht="15">
      <c r="A52" s="455"/>
      <c r="B52" s="455"/>
      <c r="C52" s="455"/>
      <c r="D52" s="455"/>
      <c r="E52" s="455"/>
      <c r="F52" s="455"/>
      <c r="G52" s="455"/>
      <c r="H52" s="455"/>
      <c r="I52" s="455"/>
    </row>
    <row r="53" spans="1:9" ht="15">
      <c r="A53" s="455"/>
      <c r="B53" s="455"/>
      <c r="C53" s="455"/>
      <c r="D53" s="455"/>
      <c r="E53" s="455"/>
      <c r="F53" s="455"/>
      <c r="G53" s="455"/>
      <c r="H53" s="455"/>
      <c r="I53" s="455"/>
    </row>
    <row r="54" spans="1:9" ht="15">
      <c r="A54" s="473"/>
      <c r="B54" s="473"/>
      <c r="C54" s="473"/>
      <c r="D54" s="473"/>
      <c r="E54" s="473"/>
      <c r="F54" s="473"/>
      <c r="G54" s="473"/>
      <c r="H54" s="473"/>
      <c r="I54" s="473"/>
    </row>
    <row r="55" spans="1:9" ht="15">
      <c r="A55" s="473"/>
      <c r="B55" s="473"/>
      <c r="C55" s="473"/>
      <c r="D55" s="473"/>
      <c r="E55" s="473"/>
      <c r="F55" s="473"/>
      <c r="G55" s="473"/>
      <c r="H55" s="473"/>
      <c r="I55" s="473"/>
    </row>
    <row r="56" spans="1:9" ht="15">
      <c r="A56" s="473"/>
      <c r="B56" s="473"/>
      <c r="C56" s="473"/>
      <c r="D56" s="473"/>
      <c r="E56" s="473"/>
      <c r="F56" s="473"/>
      <c r="G56" s="473"/>
      <c r="H56" s="473"/>
      <c r="I56" s="473"/>
    </row>
    <row r="57" spans="1:9" ht="15">
      <c r="A57" s="473"/>
      <c r="B57" s="473"/>
      <c r="C57" s="473"/>
      <c r="D57" s="473"/>
      <c r="E57" s="473"/>
      <c r="F57" s="473"/>
      <c r="G57" s="473"/>
      <c r="H57" s="473"/>
      <c r="I57" s="473"/>
    </row>
    <row r="58" spans="1:9" ht="15">
      <c r="A58" s="473"/>
      <c r="B58" s="473"/>
      <c r="C58" s="473"/>
      <c r="D58" s="473"/>
      <c r="E58" s="473"/>
      <c r="F58" s="473"/>
      <c r="G58" s="473"/>
      <c r="H58" s="473"/>
      <c r="I58" s="473"/>
    </row>
    <row r="59" spans="1:9" ht="15">
      <c r="A59" s="473"/>
      <c r="B59" s="473"/>
      <c r="C59" s="473"/>
      <c r="D59" s="473"/>
      <c r="E59" s="473"/>
      <c r="F59" s="473"/>
      <c r="G59" s="473"/>
      <c r="H59" s="473"/>
      <c r="I59" s="473"/>
    </row>
    <row r="60" spans="1:9" ht="15">
      <c r="A60" s="473"/>
      <c r="B60" s="473"/>
      <c r="C60" s="473"/>
      <c r="D60" s="473"/>
      <c r="E60" s="473"/>
      <c r="F60" s="473"/>
      <c r="G60" s="473"/>
      <c r="H60" s="473"/>
      <c r="I60" s="473"/>
    </row>
    <row r="61" spans="1:9" ht="15">
      <c r="A61" s="473"/>
      <c r="B61" s="473"/>
      <c r="C61" s="473"/>
      <c r="D61" s="473"/>
      <c r="E61" s="473"/>
      <c r="F61" s="473"/>
      <c r="G61" s="473"/>
      <c r="H61" s="473"/>
      <c r="I61" s="473"/>
    </row>
    <row r="62" spans="1:9" ht="15">
      <c r="A62" s="473"/>
      <c r="B62" s="473"/>
      <c r="C62" s="473"/>
      <c r="D62" s="473"/>
      <c r="E62" s="473"/>
      <c r="F62" s="473"/>
      <c r="G62" s="473"/>
      <c r="H62" s="473"/>
      <c r="I62" s="473"/>
    </row>
    <row r="63" spans="1:9" ht="15">
      <c r="A63" s="473"/>
      <c r="B63" s="473"/>
      <c r="C63" s="473"/>
      <c r="D63" s="473"/>
      <c r="E63" s="473"/>
      <c r="F63" s="473"/>
      <c r="G63" s="473"/>
      <c r="H63" s="473"/>
      <c r="I63" s="473"/>
    </row>
    <row r="64" spans="1:9" ht="15">
      <c r="A64" s="473"/>
      <c r="B64" s="473"/>
      <c r="C64" s="473"/>
      <c r="D64" s="473"/>
      <c r="E64" s="473"/>
      <c r="F64" s="473"/>
      <c r="G64" s="473"/>
      <c r="H64" s="473"/>
      <c r="I64" s="473"/>
    </row>
    <row r="65" spans="1:9" ht="15">
      <c r="A65" s="473"/>
      <c r="B65" s="473"/>
      <c r="C65" s="473"/>
      <c r="D65" s="473"/>
      <c r="E65" s="473"/>
      <c r="F65" s="473"/>
      <c r="G65" s="473"/>
      <c r="H65" s="473"/>
      <c r="I65" s="473"/>
    </row>
  </sheetData>
  <sheetProtection password="CCA6" sheet="1" selectLockedCells="1"/>
  <mergeCells count="52">
    <mergeCell ref="A41:I41"/>
    <mergeCell ref="A42:I42"/>
    <mergeCell ref="A3:I4"/>
    <mergeCell ref="A35:I35"/>
    <mergeCell ref="A36:I36"/>
    <mergeCell ref="A37:I37"/>
    <mergeCell ref="A38:I38"/>
    <mergeCell ref="A39:I39"/>
    <mergeCell ref="A32:I32"/>
    <mergeCell ref="A40:I40"/>
    <mergeCell ref="A31:F31"/>
    <mergeCell ref="G31:I31"/>
    <mergeCell ref="A33:F33"/>
    <mergeCell ref="G33:I33"/>
    <mergeCell ref="A34:I34"/>
    <mergeCell ref="A30:F30"/>
    <mergeCell ref="G30:I30"/>
    <mergeCell ref="B20:C20"/>
    <mergeCell ref="D20:I20"/>
    <mergeCell ref="A21:I21"/>
    <mergeCell ref="A22:I22"/>
    <mergeCell ref="A23:I23"/>
    <mergeCell ref="A24:I24"/>
    <mergeCell ref="A25:I25"/>
    <mergeCell ref="A26:I26"/>
    <mergeCell ref="A27:I27"/>
    <mergeCell ref="A28:I28"/>
    <mergeCell ref="A29:I29"/>
    <mergeCell ref="A15:I15"/>
    <mergeCell ref="A16:I16"/>
    <mergeCell ref="A17:I17"/>
    <mergeCell ref="A18:I18"/>
    <mergeCell ref="A19:B19"/>
    <mergeCell ref="C19:F19"/>
    <mergeCell ref="H19:I19"/>
    <mergeCell ref="A9:E9"/>
    <mergeCell ref="F9:I9"/>
    <mergeCell ref="A10:I10"/>
    <mergeCell ref="A11:I11"/>
    <mergeCell ref="A12:A14"/>
    <mergeCell ref="B12:D12"/>
    <mergeCell ref="H12:I14"/>
    <mergeCell ref="B13:D13"/>
    <mergeCell ref="B14:D14"/>
    <mergeCell ref="A1:I1"/>
    <mergeCell ref="A5:I5"/>
    <mergeCell ref="A6:I6"/>
    <mergeCell ref="A7:I7"/>
    <mergeCell ref="B8:C8"/>
    <mergeCell ref="D8:I8"/>
    <mergeCell ref="G2:H2"/>
    <mergeCell ref="C2:E2"/>
  </mergeCells>
  <printOptions/>
  <pageMargins left="0.699999988079071" right="0.699999988079071" top="0.75" bottom="0.75" header="0.30000001192092896" footer="0.30000001192092896"/>
  <pageSetup errors="blank" fitToHeight="1" fitToWidth="1" horizontalDpi="300" verticalDpi="300" orientation="portrait" scale="82"/>
  <headerFooter>
    <oddHeader>&amp;L&amp;D     &amp;T</oddHeader>
  </headerFooter>
  <legacyDrawing r:id="rId2"/>
</worksheet>
</file>

<file path=xl/worksheets/sheet18.xml><?xml version="1.0" encoding="utf-8"?>
<worksheet xmlns="http://schemas.openxmlformats.org/spreadsheetml/2006/main" xmlns:r="http://schemas.openxmlformats.org/officeDocument/2006/relationships">
  <sheetPr>
    <pageSetUpPr fitToPage="1"/>
  </sheetPr>
  <dimension ref="A1:I58"/>
  <sheetViews>
    <sheetView zoomScalePageLayoutView="0" workbookViewId="0" topLeftCell="A1">
      <selection activeCell="B8" sqref="B8:C8"/>
    </sheetView>
  </sheetViews>
  <sheetFormatPr defaultColWidth="9.33203125" defaultRowHeight="12.75"/>
  <cols>
    <col min="1" max="1" width="15.33203125" style="3" customWidth="1"/>
    <col min="2" max="2" width="11" style="3" customWidth="1"/>
    <col min="3" max="3" width="10.66015625" style="3" customWidth="1"/>
    <col min="4" max="4" width="10.5" style="3" customWidth="1"/>
    <col min="5" max="5" width="7.66015625" style="3" customWidth="1"/>
    <col min="6" max="6" width="20.66015625" style="3" customWidth="1"/>
    <col min="7" max="7" width="16" style="3" customWidth="1"/>
    <col min="8" max="8" width="15" style="3" customWidth="1"/>
    <col min="9" max="9" width="15.66015625" style="3" customWidth="1"/>
    <col min="10" max="16384" width="9.33203125" style="3" customWidth="1"/>
  </cols>
  <sheetData>
    <row r="1" spans="1:9" ht="12.75">
      <c r="A1" s="982" t="s">
        <v>919</v>
      </c>
      <c r="B1" s="982"/>
      <c r="C1" s="982"/>
      <c r="D1" s="982"/>
      <c r="E1" s="982"/>
      <c r="F1" s="982"/>
      <c r="G1" s="982"/>
      <c r="H1" s="982"/>
      <c r="I1" s="982"/>
    </row>
    <row r="2" spans="1:9" ht="33">
      <c r="A2" s="482"/>
      <c r="B2" s="482"/>
      <c r="C2" s="1033" t="s">
        <v>920</v>
      </c>
      <c r="D2" s="1033"/>
      <c r="E2" s="1033"/>
      <c r="F2" s="482">
        <f>SUM(eff_apyr)</f>
        <v>2021</v>
      </c>
      <c r="G2" s="1030" t="s">
        <v>901</v>
      </c>
      <c r="H2" s="1030"/>
      <c r="I2" s="482"/>
    </row>
    <row r="3" spans="1:9" ht="14.25" customHeight="1">
      <c r="A3" s="978" t="s">
        <v>902</v>
      </c>
      <c r="B3" s="978"/>
      <c r="C3" s="978"/>
      <c r="D3" s="978"/>
      <c r="E3" s="978"/>
      <c r="F3" s="978"/>
      <c r="G3" s="978"/>
      <c r="H3" s="978"/>
      <c r="I3" s="978"/>
    </row>
    <row r="4" spans="1:9" ht="14.25" customHeight="1">
      <c r="A4" s="978"/>
      <c r="B4" s="978"/>
      <c r="C4" s="978"/>
      <c r="D4" s="978"/>
      <c r="E4" s="978"/>
      <c r="F4" s="978"/>
      <c r="G4" s="978"/>
      <c r="H4" s="978"/>
      <c r="I4" s="978"/>
    </row>
    <row r="5" spans="1:9" ht="33">
      <c r="A5" s="978">
        <f>(countyormunicipality)</f>
        <v>0</v>
      </c>
      <c r="B5" s="978"/>
      <c r="C5" s="978"/>
      <c r="D5" s="978"/>
      <c r="E5" s="978"/>
      <c r="F5" s="978"/>
      <c r="G5" s="978"/>
      <c r="H5" s="978"/>
      <c r="I5" s="978"/>
    </row>
    <row r="6" spans="1:9" ht="14.25">
      <c r="A6" s="959"/>
      <c r="B6" s="959"/>
      <c r="C6" s="959"/>
      <c r="D6" s="959"/>
      <c r="E6" s="959"/>
      <c r="F6" s="959"/>
      <c r="G6" s="959"/>
      <c r="H6" s="959"/>
      <c r="I6" s="959"/>
    </row>
    <row r="7" spans="1:9" ht="12.75">
      <c r="A7" s="975"/>
      <c r="B7" s="975"/>
      <c r="C7" s="975"/>
      <c r="D7" s="975"/>
      <c r="E7" s="975"/>
      <c r="F7" s="975"/>
      <c r="G7" s="975"/>
      <c r="H7" s="975"/>
      <c r="I7" s="975"/>
    </row>
    <row r="8" spans="1:9" ht="15">
      <c r="A8" s="473" t="s">
        <v>903</v>
      </c>
      <c r="B8" s="1029"/>
      <c r="C8" s="1029"/>
      <c r="D8" s="957" t="s">
        <v>904</v>
      </c>
      <c r="E8" s="957"/>
      <c r="F8" s="957"/>
      <c r="G8" s="957"/>
      <c r="H8" s="957"/>
      <c r="I8" s="957"/>
    </row>
    <row r="9" spans="1:9" ht="15">
      <c r="A9" s="961">
        <f>(countyormunicipality)</f>
        <v>0</v>
      </c>
      <c r="B9" s="961"/>
      <c r="C9" s="961"/>
      <c r="D9" s="961"/>
      <c r="E9" s="961"/>
      <c r="F9" s="957" t="s">
        <v>921</v>
      </c>
      <c r="G9" s="957"/>
      <c r="H9" s="957"/>
      <c r="I9" s="957"/>
    </row>
    <row r="10" spans="1:9" ht="15">
      <c r="A10" s="970" t="s">
        <v>922</v>
      </c>
      <c r="B10" s="970"/>
      <c r="C10" s="970"/>
      <c r="D10" s="970"/>
      <c r="E10" s="970"/>
      <c r="F10" s="957"/>
      <c r="G10" s="957"/>
      <c r="H10" s="957"/>
      <c r="I10" s="957"/>
    </row>
    <row r="11" spans="1:9" ht="15">
      <c r="A11" s="971"/>
      <c r="B11" s="971"/>
      <c r="C11" s="971"/>
      <c r="D11" s="971"/>
      <c r="E11" s="971"/>
      <c r="F11" s="971"/>
      <c r="G11" s="971"/>
      <c r="H11" s="971"/>
      <c r="I11" s="971"/>
    </row>
    <row r="12" spans="1:9" ht="15">
      <c r="A12" s="957" t="s">
        <v>923</v>
      </c>
      <c r="B12" s="957"/>
      <c r="C12" s="971">
        <f>(countyormunicipality)</f>
        <v>0</v>
      </c>
      <c r="D12" s="971"/>
      <c r="E12" s="971"/>
      <c r="F12" s="971"/>
      <c r="G12" s="957" t="s">
        <v>924</v>
      </c>
      <c r="H12" s="957"/>
      <c r="I12" s="957"/>
    </row>
    <row r="13" spans="1:9" ht="16.5" customHeight="1">
      <c r="A13" s="957" t="s">
        <v>925</v>
      </c>
      <c r="B13" s="957"/>
      <c r="C13" s="957"/>
      <c r="D13" s="918"/>
      <c r="E13" s="918"/>
      <c r="F13" s="918"/>
      <c r="G13" s="918"/>
      <c r="H13" s="918"/>
      <c r="I13" s="918"/>
    </row>
    <row r="14" spans="1:9" ht="15">
      <c r="A14" s="971"/>
      <c r="B14" s="971"/>
      <c r="C14" s="971"/>
      <c r="D14" s="971"/>
      <c r="E14" s="971"/>
      <c r="F14" s="971"/>
      <c r="G14" s="971"/>
      <c r="H14" s="971"/>
      <c r="I14" s="971"/>
    </row>
    <row r="15" spans="1:9" ht="15">
      <c r="A15" s="957" t="s">
        <v>906</v>
      </c>
      <c r="B15" s="957"/>
      <c r="C15" s="957"/>
      <c r="D15" s="957"/>
      <c r="E15" s="534" t="s">
        <v>565</v>
      </c>
      <c r="F15" s="535"/>
      <c r="G15" s="455" t="s">
        <v>907</v>
      </c>
      <c r="H15" s="971"/>
      <c r="I15" s="971"/>
    </row>
    <row r="16" spans="1:9" ht="15">
      <c r="A16" s="957" t="s">
        <v>908</v>
      </c>
      <c r="B16" s="957"/>
      <c r="C16" s="957"/>
      <c r="D16" s="957"/>
      <c r="E16" s="456" t="s">
        <v>565</v>
      </c>
      <c r="F16" s="536"/>
      <c r="G16" s="455" t="s">
        <v>907</v>
      </c>
      <c r="H16" s="971"/>
      <c r="I16" s="971"/>
    </row>
    <row r="17" spans="1:9" ht="15">
      <c r="A17" s="957" t="s">
        <v>909</v>
      </c>
      <c r="B17" s="957"/>
      <c r="C17" s="957"/>
      <c r="D17" s="957"/>
      <c r="E17" s="456" t="s">
        <v>565</v>
      </c>
      <c r="F17" s="536"/>
      <c r="G17" s="455" t="s">
        <v>907</v>
      </c>
      <c r="H17" s="971"/>
      <c r="I17" s="971"/>
    </row>
    <row r="18" spans="1:9" ht="15">
      <c r="A18" s="957" t="s">
        <v>926</v>
      </c>
      <c r="B18" s="957"/>
      <c r="C18" s="957"/>
      <c r="D18" s="957"/>
      <c r="E18" s="456" t="s">
        <v>565</v>
      </c>
      <c r="F18" s="480"/>
      <c r="G18" s="455" t="s">
        <v>907</v>
      </c>
      <c r="H18" s="971"/>
      <c r="I18" s="971"/>
    </row>
    <row r="19" spans="1:9" ht="15">
      <c r="A19" s="971"/>
      <c r="B19" s="971"/>
      <c r="C19" s="971"/>
      <c r="D19" s="971"/>
      <c r="E19" s="971"/>
      <c r="F19" s="971"/>
      <c r="G19" s="971"/>
      <c r="H19" s="971"/>
      <c r="I19" s="971"/>
    </row>
    <row r="20" spans="1:9" ht="15">
      <c r="A20" s="957" t="s">
        <v>910</v>
      </c>
      <c r="B20" s="957"/>
      <c r="C20" s="957"/>
      <c r="D20" s="957"/>
      <c r="E20" s="957"/>
      <c r="F20" s="957"/>
      <c r="G20" s="957"/>
      <c r="H20" s="957"/>
      <c r="I20" s="957"/>
    </row>
    <row r="21" spans="1:9" ht="15">
      <c r="A21" s="961">
        <f>(countyormunicipality)</f>
        <v>0</v>
      </c>
      <c r="B21" s="961"/>
      <c r="C21" s="957" t="s">
        <v>911</v>
      </c>
      <c r="D21" s="957"/>
      <c r="E21" s="957"/>
      <c r="F21" s="957"/>
      <c r="G21" s="537">
        <f>(eff_txyr)</f>
        <v>2020</v>
      </c>
      <c r="H21" s="957" t="s">
        <v>912</v>
      </c>
      <c r="I21" s="957"/>
    </row>
    <row r="22" spans="1:9" ht="15">
      <c r="A22" s="473" t="s">
        <v>913</v>
      </c>
      <c r="B22" s="961">
        <f>(eff_apyr)</f>
        <v>2021</v>
      </c>
      <c r="C22" s="961"/>
      <c r="D22" s="957" t="s">
        <v>914</v>
      </c>
      <c r="E22" s="957"/>
      <c r="F22" s="957"/>
      <c r="G22" s="957"/>
      <c r="H22" s="957"/>
      <c r="I22" s="957"/>
    </row>
    <row r="23" spans="1:9" ht="15">
      <c r="A23" s="971"/>
      <c r="B23" s="971"/>
      <c r="C23" s="971"/>
      <c r="D23" s="971"/>
      <c r="E23" s="971"/>
      <c r="F23" s="971"/>
      <c r="G23" s="971"/>
      <c r="H23" s="971"/>
      <c r="I23" s="971"/>
    </row>
    <row r="24" spans="1:9" ht="15">
      <c r="A24" s="957" t="s">
        <v>927</v>
      </c>
      <c r="B24" s="957"/>
      <c r="C24" s="957"/>
      <c r="D24" s="957"/>
      <c r="E24" s="957"/>
      <c r="F24" s="961">
        <f>(countyormunicipality)</f>
        <v>0</v>
      </c>
      <c r="G24" s="961"/>
      <c r="H24" s="455" t="s">
        <v>928</v>
      </c>
      <c r="I24" s="455"/>
    </row>
    <row r="25" spans="1:9" ht="15">
      <c r="A25" s="957" t="s">
        <v>929</v>
      </c>
      <c r="B25" s="957"/>
      <c r="C25" s="957"/>
      <c r="D25" s="957"/>
      <c r="E25" s="957"/>
      <c r="F25" s="957"/>
      <c r="G25" s="957"/>
      <c r="H25" s="957"/>
      <c r="I25" s="957"/>
    </row>
    <row r="26" spans="1:9" ht="15">
      <c r="A26" s="971"/>
      <c r="B26" s="971"/>
      <c r="C26" s="971"/>
      <c r="D26" s="971"/>
      <c r="E26" s="971"/>
      <c r="F26" s="971"/>
      <c r="G26" s="971"/>
      <c r="H26" s="971"/>
      <c r="I26" s="971"/>
    </row>
    <row r="27" spans="1:9" ht="14.25">
      <c r="A27" s="972" t="s">
        <v>915</v>
      </c>
      <c r="B27" s="972"/>
      <c r="C27" s="972"/>
      <c r="D27" s="972"/>
      <c r="E27" s="972"/>
      <c r="F27" s="972"/>
      <c r="G27" s="972"/>
      <c r="H27" s="972"/>
      <c r="I27" s="972"/>
    </row>
    <row r="28" spans="1:9" ht="15">
      <c r="A28" s="971" t="s">
        <v>916</v>
      </c>
      <c r="B28" s="971"/>
      <c r="C28" s="971"/>
      <c r="D28" s="971"/>
      <c r="E28" s="971"/>
      <c r="F28" s="971"/>
      <c r="G28" s="971"/>
      <c r="H28" s="971"/>
      <c r="I28" s="971"/>
    </row>
    <row r="29" spans="1:9" ht="15">
      <c r="A29" s="971"/>
      <c r="B29" s="971"/>
      <c r="C29" s="971"/>
      <c r="D29" s="971"/>
      <c r="E29" s="971"/>
      <c r="F29" s="971"/>
      <c r="G29" s="971"/>
      <c r="H29" s="971"/>
      <c r="I29" s="971"/>
    </row>
    <row r="30" spans="1:9" ht="15">
      <c r="A30" s="971"/>
      <c r="B30" s="971"/>
      <c r="C30" s="971"/>
      <c r="D30" s="971"/>
      <c r="E30" s="971"/>
      <c r="F30" s="971"/>
      <c r="G30" s="971"/>
      <c r="H30" s="971"/>
      <c r="I30" s="971"/>
    </row>
    <row r="31" spans="1:9" ht="15">
      <c r="A31" s="957" t="s">
        <v>917</v>
      </c>
      <c r="B31" s="957"/>
      <c r="C31" s="957"/>
      <c r="D31" s="957"/>
      <c r="E31" s="957"/>
      <c r="F31" s="957"/>
      <c r="G31" s="957"/>
      <c r="H31" s="957"/>
      <c r="I31" s="957"/>
    </row>
    <row r="32" spans="1:9" ht="15">
      <c r="A32" s="983">
        <f>(nameofcountyormunicipaltaxassessor_collector)</f>
        <v>0</v>
      </c>
      <c r="B32" s="983"/>
      <c r="C32" s="983"/>
      <c r="D32" s="983"/>
      <c r="E32" s="983"/>
      <c r="F32" s="983"/>
      <c r="G32" s="957"/>
      <c r="H32" s="957"/>
      <c r="I32" s="957"/>
    </row>
    <row r="33" spans="1:9" ht="15">
      <c r="A33" s="1031">
        <f>(countyormunicipality)</f>
        <v>0</v>
      </c>
      <c r="B33" s="1031"/>
      <c r="C33" s="1031"/>
      <c r="D33" s="1031"/>
      <c r="E33" s="1031"/>
      <c r="F33" s="1031"/>
      <c r="G33" s="957" t="s">
        <v>918</v>
      </c>
      <c r="H33" s="957"/>
      <c r="I33" s="957"/>
    </row>
    <row r="34" spans="1:9" ht="15">
      <c r="A34" s="983">
        <f>(address)</f>
        <v>0</v>
      </c>
      <c r="B34" s="983"/>
      <c r="C34" s="983"/>
      <c r="D34" s="983"/>
      <c r="E34" s="983"/>
      <c r="F34" s="983"/>
      <c r="G34" s="983"/>
      <c r="H34" s="983"/>
      <c r="I34" s="983"/>
    </row>
    <row r="35" spans="1:9" ht="15">
      <c r="A35" s="1034">
        <f>(telephonenumber)</f>
        <v>0</v>
      </c>
      <c r="B35" s="1034"/>
      <c r="C35" s="1034"/>
      <c r="D35" s="1034"/>
      <c r="E35" s="1034"/>
      <c r="F35" s="1034"/>
      <c r="G35" s="970"/>
      <c r="H35" s="970"/>
      <c r="I35" s="970"/>
    </row>
    <row r="36" spans="1:9" ht="15">
      <c r="A36" s="983">
        <f>(emailaddress)</f>
        <v>0</v>
      </c>
      <c r="B36" s="983"/>
      <c r="C36" s="983"/>
      <c r="D36" s="983"/>
      <c r="E36" s="983"/>
      <c r="F36" s="983"/>
      <c r="G36" s="983"/>
      <c r="H36" s="983"/>
      <c r="I36" s="983"/>
    </row>
    <row r="37" spans="1:9" ht="15">
      <c r="A37" s="1031">
        <f>(websiteaddress)</f>
        <v>0</v>
      </c>
      <c r="B37" s="1031"/>
      <c r="C37" s="1031"/>
      <c r="D37" s="1031"/>
      <c r="E37" s="1031"/>
      <c r="F37" s="1031"/>
      <c r="G37" s="1031"/>
      <c r="H37" s="1031"/>
      <c r="I37" s="1031"/>
    </row>
    <row r="38" spans="1:9" ht="15">
      <c r="A38" s="957"/>
      <c r="B38" s="957"/>
      <c r="C38" s="957"/>
      <c r="D38" s="957"/>
      <c r="E38" s="957"/>
      <c r="F38" s="957"/>
      <c r="G38" s="957"/>
      <c r="H38" s="957"/>
      <c r="I38" s="957"/>
    </row>
    <row r="39" spans="1:9" ht="15">
      <c r="A39" s="957"/>
      <c r="B39" s="957"/>
      <c r="C39" s="957"/>
      <c r="D39" s="957"/>
      <c r="E39" s="957"/>
      <c r="F39" s="957"/>
      <c r="G39" s="957"/>
      <c r="H39" s="957"/>
      <c r="I39" s="957"/>
    </row>
    <row r="40" spans="1:9" ht="15">
      <c r="A40" s="957" t="s">
        <v>930</v>
      </c>
      <c r="B40" s="957"/>
      <c r="C40" s="957"/>
      <c r="D40" s="957"/>
      <c r="E40" s="957"/>
      <c r="F40" s="957"/>
      <c r="G40" s="957"/>
      <c r="H40" s="957"/>
      <c r="I40" s="957"/>
    </row>
    <row r="41" spans="1:9" ht="15">
      <c r="A41" s="971"/>
      <c r="B41" s="971"/>
      <c r="C41" s="971"/>
      <c r="D41" s="971"/>
      <c r="E41" s="971"/>
      <c r="F41" s="971"/>
      <c r="G41" s="971"/>
      <c r="H41" s="971"/>
      <c r="I41" s="971"/>
    </row>
    <row r="42" spans="1:9" ht="15">
      <c r="A42" s="455" t="s">
        <v>931</v>
      </c>
      <c r="B42" s="962"/>
      <c r="C42" s="962"/>
      <c r="D42" s="962"/>
      <c r="E42" s="477" t="s">
        <v>650</v>
      </c>
      <c r="F42" s="961">
        <f>(meetingplace)</f>
        <v>0</v>
      </c>
      <c r="G42" s="961"/>
      <c r="H42" s="961"/>
      <c r="I42" s="961"/>
    </row>
    <row r="43" spans="1:9" ht="14.25">
      <c r="A43" s="959"/>
      <c r="B43" s="959"/>
      <c r="C43" s="959"/>
      <c r="D43" s="959"/>
      <c r="E43" s="959"/>
      <c r="F43" s="959"/>
      <c r="G43" s="959"/>
      <c r="H43" s="959"/>
      <c r="I43" s="959"/>
    </row>
    <row r="44" spans="1:9" ht="15">
      <c r="A44" s="473" t="s">
        <v>932</v>
      </c>
      <c r="B44" s="962"/>
      <c r="C44" s="962"/>
      <c r="D44" s="962"/>
      <c r="E44" s="477" t="s">
        <v>715</v>
      </c>
      <c r="F44" s="961">
        <f>(meetingplace)</f>
        <v>0</v>
      </c>
      <c r="G44" s="961"/>
      <c r="H44" s="961"/>
      <c r="I44" s="961"/>
    </row>
    <row r="45" spans="1:9" ht="15">
      <c r="A45" s="455"/>
      <c r="B45" s="455"/>
      <c r="C45" s="455"/>
      <c r="D45" s="455"/>
      <c r="E45" s="455"/>
      <c r="F45" s="455"/>
      <c r="G45" s="455"/>
      <c r="H45" s="455"/>
      <c r="I45" s="455"/>
    </row>
    <row r="46" spans="1:9" ht="15">
      <c r="A46" s="455"/>
      <c r="B46" s="455"/>
      <c r="C46" s="455"/>
      <c r="D46" s="455"/>
      <c r="E46" s="455"/>
      <c r="F46" s="455"/>
      <c r="G46" s="455"/>
      <c r="H46" s="455"/>
      <c r="I46" s="455"/>
    </row>
    <row r="47" spans="1:9" ht="15">
      <c r="A47" s="455"/>
      <c r="B47" s="455"/>
      <c r="C47" s="455"/>
      <c r="D47" s="455"/>
      <c r="E47" s="455"/>
      <c r="F47" s="455"/>
      <c r="G47" s="455"/>
      <c r="H47" s="455"/>
      <c r="I47" s="455"/>
    </row>
    <row r="48" spans="1:9" ht="15">
      <c r="A48" s="455"/>
      <c r="B48" s="455"/>
      <c r="C48" s="455"/>
      <c r="D48" s="455"/>
      <c r="E48" s="455"/>
      <c r="F48" s="455"/>
      <c r="G48" s="455"/>
      <c r="H48" s="455"/>
      <c r="I48" s="455"/>
    </row>
    <row r="49" spans="1:9" ht="15">
      <c r="A49" s="455"/>
      <c r="B49" s="455"/>
      <c r="C49" s="455"/>
      <c r="D49" s="455"/>
      <c r="E49" s="455"/>
      <c r="F49" s="455"/>
      <c r="G49" s="455"/>
      <c r="H49" s="455"/>
      <c r="I49" s="455"/>
    </row>
    <row r="50" spans="1:9" ht="15">
      <c r="A50" s="455"/>
      <c r="B50" s="455"/>
      <c r="C50" s="455"/>
      <c r="D50" s="455"/>
      <c r="E50" s="455"/>
      <c r="F50" s="455"/>
      <c r="G50" s="455"/>
      <c r="H50" s="455"/>
      <c r="I50" s="455"/>
    </row>
    <row r="51" spans="1:9" ht="15">
      <c r="A51" s="455"/>
      <c r="B51" s="455"/>
      <c r="C51" s="455"/>
      <c r="D51" s="455"/>
      <c r="E51" s="455"/>
      <c r="F51" s="455"/>
      <c r="G51" s="455"/>
      <c r="H51" s="455"/>
      <c r="I51" s="455"/>
    </row>
    <row r="52" spans="1:9" ht="15">
      <c r="A52" s="455"/>
      <c r="B52" s="455"/>
      <c r="C52" s="455"/>
      <c r="D52" s="455"/>
      <c r="E52" s="455"/>
      <c r="F52" s="455"/>
      <c r="G52" s="455"/>
      <c r="H52" s="455"/>
      <c r="I52" s="455"/>
    </row>
    <row r="53" spans="1:9" ht="15">
      <c r="A53" s="455"/>
      <c r="B53" s="455"/>
      <c r="C53" s="455"/>
      <c r="D53" s="455"/>
      <c r="E53" s="455"/>
      <c r="F53" s="455"/>
      <c r="G53" s="455"/>
      <c r="H53" s="455"/>
      <c r="I53" s="455"/>
    </row>
    <row r="54" spans="1:9" ht="15">
      <c r="A54" s="455"/>
      <c r="B54" s="455"/>
      <c r="C54" s="455"/>
      <c r="D54" s="455"/>
      <c r="E54" s="455"/>
      <c r="F54" s="455"/>
      <c r="G54" s="455"/>
      <c r="H54" s="455"/>
      <c r="I54" s="455"/>
    </row>
    <row r="55" spans="1:9" ht="15">
      <c r="A55" s="455"/>
      <c r="B55" s="455"/>
      <c r="C55" s="455"/>
      <c r="D55" s="455"/>
      <c r="E55" s="455"/>
      <c r="F55" s="455"/>
      <c r="G55" s="455"/>
      <c r="H55" s="455"/>
      <c r="I55" s="455"/>
    </row>
    <row r="56" spans="1:9" ht="15">
      <c r="A56" s="473"/>
      <c r="B56" s="473"/>
      <c r="C56" s="473"/>
      <c r="D56" s="473"/>
      <c r="E56" s="473"/>
      <c r="F56" s="473"/>
      <c r="G56" s="473"/>
      <c r="H56" s="473"/>
      <c r="I56" s="473"/>
    </row>
    <row r="57" spans="1:9" ht="15">
      <c r="A57" s="473"/>
      <c r="B57" s="473"/>
      <c r="C57" s="473"/>
      <c r="D57" s="473"/>
      <c r="E57" s="473"/>
      <c r="F57" s="473"/>
      <c r="G57" s="473"/>
      <c r="H57" s="473"/>
      <c r="I57" s="473"/>
    </row>
    <row r="58" spans="1:9" ht="15">
      <c r="A58" s="473"/>
      <c r="B58" s="473"/>
      <c r="C58" s="473"/>
      <c r="D58" s="473"/>
      <c r="E58" s="473"/>
      <c r="F58" s="473"/>
      <c r="G58" s="473"/>
      <c r="H58" s="473"/>
      <c r="I58" s="473"/>
    </row>
  </sheetData>
  <sheetProtection password="CCA6" sheet="1" selectLockedCells="1"/>
  <mergeCells count="59">
    <mergeCell ref="G12:I12"/>
    <mergeCell ref="A13:C13"/>
    <mergeCell ref="D13:I13"/>
    <mergeCell ref="A43:I43"/>
    <mergeCell ref="B44:D44"/>
    <mergeCell ref="F44:I44"/>
    <mergeCell ref="A31:I31"/>
    <mergeCell ref="A40:I40"/>
    <mergeCell ref="A41:I41"/>
    <mergeCell ref="A34:I34"/>
    <mergeCell ref="A33:F33"/>
    <mergeCell ref="G33:I33"/>
    <mergeCell ref="A23:I23"/>
    <mergeCell ref="A24:E24"/>
    <mergeCell ref="F24:G24"/>
    <mergeCell ref="A26:I26"/>
    <mergeCell ref="A25:I25"/>
    <mergeCell ref="A29:I29"/>
    <mergeCell ref="A30:I30"/>
    <mergeCell ref="B42:D42"/>
    <mergeCell ref="F42:I42"/>
    <mergeCell ref="A39:I39"/>
    <mergeCell ref="A32:F32"/>
    <mergeCell ref="G32:I32"/>
    <mergeCell ref="G35:I35"/>
    <mergeCell ref="A36:I36"/>
    <mergeCell ref="A37:I37"/>
    <mergeCell ref="A38:I38"/>
    <mergeCell ref="A35:F35"/>
    <mergeCell ref="G2:H2"/>
    <mergeCell ref="C2:E2"/>
    <mergeCell ref="A10:I10"/>
    <mergeCell ref="A14:I14"/>
    <mergeCell ref="H15:I18"/>
    <mergeCell ref="A16:D16"/>
    <mergeCell ref="A17:D17"/>
    <mergeCell ref="A18:D18"/>
    <mergeCell ref="A11:I11"/>
    <mergeCell ref="A12:B12"/>
    <mergeCell ref="A9:E9"/>
    <mergeCell ref="F9:I9"/>
    <mergeCell ref="A21:B21"/>
    <mergeCell ref="C21:F21"/>
    <mergeCell ref="A15:D15"/>
    <mergeCell ref="A5:I5"/>
    <mergeCell ref="A6:I6"/>
    <mergeCell ref="A19:I19"/>
    <mergeCell ref="A20:I20"/>
    <mergeCell ref="C12:F12"/>
    <mergeCell ref="A1:I1"/>
    <mergeCell ref="A7:I7"/>
    <mergeCell ref="B8:C8"/>
    <mergeCell ref="D8:I8"/>
    <mergeCell ref="A3:I4"/>
    <mergeCell ref="A28:I28"/>
    <mergeCell ref="H21:I21"/>
    <mergeCell ref="A27:I27"/>
    <mergeCell ref="B22:C22"/>
    <mergeCell ref="D22:I22"/>
  </mergeCells>
  <printOptions/>
  <pageMargins left="0.699999988079071" right="0.699999988079071" top="0.75" bottom="0.75" header="0.30000001192092896" footer="0.30000001192092896"/>
  <pageSetup errors="blank" fitToHeight="1" fitToWidth="1" horizontalDpi="300" verticalDpi="300" orientation="portrait" scale="82"/>
  <headerFooter>
    <oddHeader>&amp;L&amp;D     &amp;T</oddHeader>
  </headerFooter>
  <legacyDrawing r:id="rId2"/>
</worksheet>
</file>

<file path=xl/worksheets/sheet19.xml><?xml version="1.0" encoding="utf-8"?>
<worksheet xmlns="http://schemas.openxmlformats.org/spreadsheetml/2006/main" xmlns:r="http://schemas.openxmlformats.org/officeDocument/2006/relationships">
  <dimension ref="A1:I53"/>
  <sheetViews>
    <sheetView zoomScalePageLayoutView="0" workbookViewId="0" topLeftCell="A1">
      <selection activeCell="F50" sqref="F50"/>
    </sheetView>
  </sheetViews>
  <sheetFormatPr defaultColWidth="9.33203125" defaultRowHeight="12.75"/>
  <cols>
    <col min="1" max="1" width="5.5" style="3" customWidth="1"/>
    <col min="2" max="2" width="11" style="3" customWidth="1"/>
    <col min="3" max="3" width="12.5" style="3" customWidth="1"/>
    <col min="4" max="4" width="10.33203125" style="3" customWidth="1"/>
    <col min="5" max="5" width="15.5" style="3" customWidth="1"/>
    <col min="6" max="6" width="18.5" style="3" customWidth="1"/>
    <col min="7" max="7" width="16" style="3" customWidth="1"/>
    <col min="8" max="8" width="7" style="3" customWidth="1"/>
    <col min="9" max="9" width="15.66015625" style="3" customWidth="1"/>
    <col min="10" max="16384" width="9.33203125" style="3" customWidth="1"/>
  </cols>
  <sheetData>
    <row r="1" spans="1:9" ht="15">
      <c r="A1" s="973" t="s">
        <v>844</v>
      </c>
      <c r="B1" s="973"/>
      <c r="C1" s="973"/>
      <c r="D1" s="973"/>
      <c r="E1" s="973"/>
      <c r="F1" s="973"/>
      <c r="G1" s="973"/>
      <c r="H1" s="973"/>
      <c r="I1" s="973"/>
    </row>
    <row r="2" spans="1:9" ht="33">
      <c r="A2" s="978" t="s">
        <v>845</v>
      </c>
      <c r="B2" s="978"/>
      <c r="C2" s="978"/>
      <c r="D2" s="978"/>
      <c r="E2" s="978"/>
      <c r="F2" s="978"/>
      <c r="G2" s="978"/>
      <c r="H2" s="978"/>
      <c r="I2" s="978"/>
    </row>
    <row r="3" spans="1:9" ht="14.25">
      <c r="A3" s="959"/>
      <c r="B3" s="959"/>
      <c r="C3" s="959"/>
      <c r="D3" s="959"/>
      <c r="E3" s="959"/>
      <c r="F3" s="959"/>
      <c r="G3" s="959"/>
      <c r="H3" s="959"/>
      <c r="I3" s="959"/>
    </row>
    <row r="4" spans="1:9" ht="14.25">
      <c r="A4" s="959"/>
      <c r="B4" s="959"/>
      <c r="C4" s="959"/>
      <c r="D4" s="959"/>
      <c r="E4" s="959"/>
      <c r="F4" s="959"/>
      <c r="G4" s="959"/>
      <c r="H4" s="959"/>
      <c r="I4" s="959"/>
    </row>
    <row r="5" spans="1:9" ht="15">
      <c r="A5" s="971"/>
      <c r="B5" s="971"/>
      <c r="C5" s="971"/>
      <c r="D5" s="971"/>
      <c r="E5" s="971"/>
      <c r="F5" s="971"/>
      <c r="G5" s="971"/>
      <c r="H5" s="971"/>
      <c r="I5" s="971"/>
    </row>
    <row r="6" spans="1:9" ht="15">
      <c r="A6" s="473" t="s">
        <v>604</v>
      </c>
      <c r="B6" s="961" t="str">
        <f>(eff_entity)</f>
        <v>Taxing Unit Name</v>
      </c>
      <c r="C6" s="961"/>
      <c r="D6" s="971" t="s">
        <v>846</v>
      </c>
      <c r="E6" s="971"/>
      <c r="F6" s="961">
        <f>(timeofmeeting)</f>
        <v>0</v>
      </c>
      <c r="G6" s="961"/>
      <c r="H6" s="971"/>
      <c r="I6" s="971"/>
    </row>
    <row r="7" spans="1:9" ht="15">
      <c r="A7" s="455" t="s">
        <v>804</v>
      </c>
      <c r="B7" s="1009">
        <f>(dateofmeeting)</f>
        <v>0</v>
      </c>
      <c r="C7" s="1009"/>
      <c r="D7" s="477" t="s">
        <v>650</v>
      </c>
      <c r="E7" s="961">
        <f>(meetingplace)</f>
        <v>0</v>
      </c>
      <c r="F7" s="961"/>
      <c r="G7" s="961"/>
      <c r="H7" s="971"/>
      <c r="I7" s="971"/>
    </row>
    <row r="8" spans="1:9" ht="15">
      <c r="A8" s="455"/>
      <c r="B8" s="971"/>
      <c r="C8" s="971"/>
      <c r="D8" s="971"/>
      <c r="E8" s="971"/>
      <c r="F8" s="971"/>
      <c r="G8" s="971"/>
      <c r="H8" s="971"/>
      <c r="I8" s="971"/>
    </row>
    <row r="9" spans="1:9" ht="15">
      <c r="A9" s="971"/>
      <c r="B9" s="971"/>
      <c r="C9" s="971"/>
      <c r="D9" s="971"/>
      <c r="E9" s="971"/>
      <c r="F9" s="971"/>
      <c r="G9" s="971"/>
      <c r="H9" s="971"/>
      <c r="I9" s="971"/>
    </row>
    <row r="10" spans="1:9" ht="15">
      <c r="A10" s="957" t="s">
        <v>847</v>
      </c>
      <c r="B10" s="957"/>
      <c r="C10" s="957"/>
      <c r="D10" s="957"/>
      <c r="E10" s="957"/>
      <c r="F10" s="474">
        <f>(apyr)</f>
        <v>0</v>
      </c>
      <c r="G10" s="957" t="s">
        <v>848</v>
      </c>
      <c r="H10" s="957"/>
      <c r="I10" s="957"/>
    </row>
    <row r="11" spans="1:9" ht="15">
      <c r="A11" s="962"/>
      <c r="B11" s="962"/>
      <c r="C11" s="971" t="s">
        <v>849</v>
      </c>
      <c r="D11" s="971"/>
      <c r="E11" s="971"/>
      <c r="F11" s="971"/>
      <c r="G11" s="971"/>
      <c r="H11" s="971"/>
      <c r="I11" s="971"/>
    </row>
    <row r="12" spans="1:9" ht="14.25">
      <c r="A12" s="972"/>
      <c r="B12" s="972"/>
      <c r="C12" s="972"/>
      <c r="D12" s="972"/>
      <c r="E12" s="972"/>
      <c r="F12" s="972"/>
      <c r="G12" s="972"/>
      <c r="H12" s="972"/>
      <c r="I12" s="972"/>
    </row>
    <row r="13" spans="1:9" ht="18" customHeight="1">
      <c r="A13" s="972" t="s">
        <v>933</v>
      </c>
      <c r="B13" s="972"/>
      <c r="C13" s="972"/>
      <c r="D13" s="972"/>
      <c r="E13" s="972"/>
      <c r="F13" s="972"/>
      <c r="G13" s="972"/>
      <c r="H13" s="972"/>
      <c r="I13" s="972"/>
    </row>
    <row r="14" spans="1:9" ht="14.25">
      <c r="A14" s="972" t="s">
        <v>934</v>
      </c>
      <c r="B14" s="972"/>
      <c r="C14" s="972"/>
      <c r="D14" s="972"/>
      <c r="E14" s="972"/>
      <c r="F14" s="972"/>
      <c r="G14" s="972"/>
      <c r="H14" s="972"/>
      <c r="I14" s="972"/>
    </row>
    <row r="15" spans="1:9" ht="15">
      <c r="A15" s="971"/>
      <c r="B15" s="971"/>
      <c r="C15" s="971"/>
      <c r="D15" s="971"/>
      <c r="E15" s="971"/>
      <c r="F15" s="971"/>
      <c r="G15" s="971"/>
      <c r="H15" s="971"/>
      <c r="I15" s="971"/>
    </row>
    <row r="16" spans="1:9" ht="15">
      <c r="A16" s="971"/>
      <c r="B16" s="971"/>
      <c r="C16" s="971"/>
      <c r="D16" s="971"/>
      <c r="E16" s="971"/>
      <c r="F16" s="971"/>
      <c r="G16" s="971"/>
      <c r="H16" s="971"/>
      <c r="I16" s="971"/>
    </row>
    <row r="17" spans="1:9" ht="15">
      <c r="A17" s="957" t="s">
        <v>852</v>
      </c>
      <c r="B17" s="957"/>
      <c r="C17" s="957"/>
      <c r="D17" s="957"/>
      <c r="E17" s="957"/>
      <c r="F17" s="961" t="str">
        <f>(eff_entity)</f>
        <v>Taxing Unit Name</v>
      </c>
      <c r="G17" s="961"/>
      <c r="H17" s="961"/>
      <c r="I17" s="961"/>
    </row>
    <row r="18" spans="1:9" ht="14.25">
      <c r="A18" s="959"/>
      <c r="B18" s="959"/>
      <c r="C18" s="959"/>
      <c r="D18" s="959"/>
      <c r="E18" s="959"/>
      <c r="F18" s="959"/>
      <c r="G18" s="959"/>
      <c r="H18" s="959"/>
      <c r="I18" s="959"/>
    </row>
    <row r="19" spans="1:9" ht="15">
      <c r="A19" s="971"/>
      <c r="B19" s="971"/>
      <c r="C19" s="971"/>
      <c r="D19" s="971"/>
      <c r="E19" s="971"/>
      <c r="F19" s="971"/>
      <c r="G19" s="971"/>
      <c r="H19" s="971"/>
      <c r="I19" s="971"/>
    </row>
    <row r="20" spans="1:9" ht="15">
      <c r="A20" s="455" t="s">
        <v>853</v>
      </c>
      <c r="B20" s="962"/>
      <c r="C20" s="962"/>
      <c r="D20" s="477" t="s">
        <v>854</v>
      </c>
      <c r="E20" s="971"/>
      <c r="F20" s="971"/>
      <c r="G20" s="971"/>
      <c r="H20" s="971"/>
      <c r="I20" s="971"/>
    </row>
    <row r="21" spans="1:9" ht="15">
      <c r="A21" s="957"/>
      <c r="B21" s="957"/>
      <c r="C21" s="957"/>
      <c r="D21" s="957"/>
      <c r="E21" s="957"/>
      <c r="F21" s="957"/>
      <c r="G21" s="957"/>
      <c r="H21" s="957"/>
      <c r="I21" s="957"/>
    </row>
    <row r="22" spans="1:9" ht="15">
      <c r="A22" s="957"/>
      <c r="B22" s="957"/>
      <c r="C22" s="957"/>
      <c r="D22" s="957"/>
      <c r="E22" s="957"/>
      <c r="F22" s="957"/>
      <c r="G22" s="957"/>
      <c r="H22" s="957"/>
      <c r="I22" s="957"/>
    </row>
    <row r="23" spans="1:9" ht="15">
      <c r="A23" s="957"/>
      <c r="B23" s="957"/>
      <c r="C23" s="957"/>
      <c r="D23" s="957"/>
      <c r="E23" s="957"/>
      <c r="F23" s="957"/>
      <c r="G23" s="957"/>
      <c r="H23" s="957"/>
      <c r="I23" s="957"/>
    </row>
    <row r="24" spans="1:9" ht="15">
      <c r="A24" s="957"/>
      <c r="B24" s="957"/>
      <c r="C24" s="957"/>
      <c r="D24" s="957"/>
      <c r="E24" s="957"/>
      <c r="F24" s="957"/>
      <c r="G24" s="957"/>
      <c r="H24" s="957"/>
      <c r="I24" s="957"/>
    </row>
    <row r="25" spans="1:9" ht="15">
      <c r="A25" s="957"/>
      <c r="B25" s="957"/>
      <c r="C25" s="957"/>
      <c r="D25" s="957"/>
      <c r="E25" s="957"/>
      <c r="F25" s="957"/>
      <c r="G25" s="957"/>
      <c r="H25" s="957"/>
      <c r="I25" s="957"/>
    </row>
    <row r="26" spans="1:9" ht="15">
      <c r="A26" s="971"/>
      <c r="B26" s="971"/>
      <c r="C26" s="971"/>
      <c r="D26" s="971"/>
      <c r="E26" s="971"/>
      <c r="F26" s="971"/>
      <c r="G26" s="971"/>
      <c r="H26" s="971"/>
      <c r="I26" s="971"/>
    </row>
    <row r="27" spans="1:9" ht="15">
      <c r="A27" s="957"/>
      <c r="B27" s="957"/>
      <c r="C27" s="957"/>
      <c r="D27" s="957"/>
      <c r="E27" s="957"/>
      <c r="F27" s="957"/>
      <c r="G27" s="957"/>
      <c r="H27" s="957"/>
      <c r="I27" s="957"/>
    </row>
    <row r="28" spans="1:9" ht="14.25">
      <c r="A28" s="972"/>
      <c r="B28" s="972"/>
      <c r="C28" s="972"/>
      <c r="D28" s="972"/>
      <c r="E28" s="972"/>
      <c r="F28" s="972"/>
      <c r="G28" s="972"/>
      <c r="H28" s="972"/>
      <c r="I28" s="972"/>
    </row>
    <row r="29" spans="1:9" ht="15">
      <c r="A29" s="971"/>
      <c r="B29" s="971"/>
      <c r="C29" s="971"/>
      <c r="D29" s="971"/>
      <c r="E29" s="971"/>
      <c r="F29" s="971"/>
      <c r="G29" s="971"/>
      <c r="H29" s="971"/>
      <c r="I29" s="971"/>
    </row>
    <row r="30" spans="1:9" ht="15">
      <c r="A30" s="957"/>
      <c r="B30" s="957"/>
      <c r="C30" s="957"/>
      <c r="D30" s="957"/>
      <c r="E30" s="957"/>
      <c r="F30" s="957"/>
      <c r="G30" s="957"/>
      <c r="H30" s="957"/>
      <c r="I30" s="957"/>
    </row>
    <row r="31" spans="1:9" ht="15">
      <c r="A31" s="957"/>
      <c r="B31" s="957"/>
      <c r="C31" s="957"/>
      <c r="D31" s="957"/>
      <c r="E31" s="957"/>
      <c r="F31" s="957"/>
      <c r="G31" s="957"/>
      <c r="H31" s="957"/>
      <c r="I31" s="957"/>
    </row>
    <row r="32" spans="1:9" ht="15">
      <c r="A32" s="957"/>
      <c r="B32" s="957"/>
      <c r="C32" s="957"/>
      <c r="D32" s="957"/>
      <c r="E32" s="957"/>
      <c r="F32" s="957"/>
      <c r="G32" s="957"/>
      <c r="H32" s="957"/>
      <c r="I32" s="957"/>
    </row>
    <row r="33" spans="1:9" ht="15">
      <c r="A33" s="957"/>
      <c r="B33" s="957"/>
      <c r="C33" s="957"/>
      <c r="D33" s="957"/>
      <c r="E33" s="957"/>
      <c r="F33" s="957"/>
      <c r="G33" s="957"/>
      <c r="H33" s="957"/>
      <c r="I33" s="957"/>
    </row>
    <row r="34" spans="1:9" ht="15">
      <c r="A34" s="957"/>
      <c r="B34" s="957"/>
      <c r="C34" s="957"/>
      <c r="D34" s="957"/>
      <c r="E34" s="957"/>
      <c r="F34" s="957"/>
      <c r="G34" s="957"/>
      <c r="H34" s="957"/>
      <c r="I34" s="957"/>
    </row>
    <row r="35" spans="1:9" ht="15">
      <c r="A35" s="957"/>
      <c r="B35" s="957"/>
      <c r="C35" s="957"/>
      <c r="D35" s="957"/>
      <c r="E35" s="957"/>
      <c r="F35" s="957"/>
      <c r="G35" s="957"/>
      <c r="H35" s="957"/>
      <c r="I35" s="957"/>
    </row>
    <row r="36" spans="1:9" ht="15">
      <c r="A36" s="957"/>
      <c r="B36" s="957"/>
      <c r="C36" s="957"/>
      <c r="D36" s="957"/>
      <c r="E36" s="957"/>
      <c r="F36" s="957"/>
      <c r="G36" s="957"/>
      <c r="H36" s="957"/>
      <c r="I36" s="957"/>
    </row>
    <row r="37" spans="1:9" ht="14.25">
      <c r="A37" s="1012"/>
      <c r="B37" s="1012"/>
      <c r="C37" s="1012"/>
      <c r="D37" s="1012"/>
      <c r="E37" s="1012"/>
      <c r="F37" s="1012"/>
      <c r="G37" s="1012"/>
      <c r="H37" s="1012"/>
      <c r="I37" s="1012"/>
    </row>
    <row r="38" spans="1:9" ht="15">
      <c r="A38" s="973"/>
      <c r="B38" s="973"/>
      <c r="C38" s="973"/>
      <c r="D38" s="973"/>
      <c r="E38" s="973"/>
      <c r="F38" s="973"/>
      <c r="G38" s="973"/>
      <c r="H38" s="973"/>
      <c r="I38" s="973"/>
    </row>
    <row r="39" spans="1:9" ht="15">
      <c r="A39" s="473"/>
      <c r="B39" s="473"/>
      <c r="C39" s="473"/>
      <c r="D39" s="473"/>
      <c r="E39" s="473"/>
      <c r="F39" s="473"/>
      <c r="G39" s="473"/>
      <c r="H39" s="473"/>
      <c r="I39" s="473"/>
    </row>
    <row r="40" spans="1:9" ht="15">
      <c r="A40" s="473"/>
      <c r="B40" s="473"/>
      <c r="C40" s="473"/>
      <c r="D40" s="473"/>
      <c r="E40" s="473"/>
      <c r="F40" s="473"/>
      <c r="G40" s="473"/>
      <c r="H40" s="473"/>
      <c r="I40" s="473"/>
    </row>
    <row r="41" spans="1:9" ht="15">
      <c r="A41" s="473"/>
      <c r="B41" s="473"/>
      <c r="C41" s="473"/>
      <c r="D41" s="473"/>
      <c r="E41" s="473"/>
      <c r="F41" s="473"/>
      <c r="G41" s="473"/>
      <c r="H41" s="473"/>
      <c r="I41" s="473"/>
    </row>
    <row r="42" spans="1:9" ht="15">
      <c r="A42" s="473"/>
      <c r="B42" s="473"/>
      <c r="C42" s="473"/>
      <c r="D42" s="473"/>
      <c r="E42" s="473"/>
      <c r="F42" s="473"/>
      <c r="G42" s="473"/>
      <c r="H42" s="473"/>
      <c r="I42" s="473"/>
    </row>
    <row r="43" spans="1:9" ht="15">
      <c r="A43" s="473"/>
      <c r="B43" s="473"/>
      <c r="C43" s="473"/>
      <c r="D43" s="473"/>
      <c r="E43" s="473"/>
      <c r="F43" s="473"/>
      <c r="G43" s="473"/>
      <c r="H43" s="473"/>
      <c r="I43" s="473"/>
    </row>
    <row r="44" spans="1:9" ht="15">
      <c r="A44" s="473"/>
      <c r="B44" s="473"/>
      <c r="C44" s="473"/>
      <c r="D44" s="473"/>
      <c r="E44" s="473"/>
      <c r="F44" s="473"/>
      <c r="G44" s="473"/>
      <c r="H44" s="473"/>
      <c r="I44" s="473"/>
    </row>
    <row r="45" spans="1:9" ht="15">
      <c r="A45" s="994" t="s">
        <v>935</v>
      </c>
      <c r="B45" s="994"/>
      <c r="C45" s="994"/>
      <c r="D45" s="994"/>
      <c r="E45" s="994"/>
      <c r="F45" s="994"/>
      <c r="G45" s="994"/>
      <c r="H45" s="994"/>
      <c r="I45" s="994"/>
    </row>
    <row r="46" spans="1:9" ht="15">
      <c r="A46" s="994"/>
      <c r="B46" s="994"/>
      <c r="C46" s="994"/>
      <c r="D46" s="994"/>
      <c r="E46" s="994"/>
      <c r="F46" s="994"/>
      <c r="G46" s="994"/>
      <c r="H46" s="994"/>
      <c r="I46" s="994"/>
    </row>
    <row r="47" spans="1:9" ht="15">
      <c r="A47" s="1026" t="s">
        <v>897</v>
      </c>
      <c r="B47" s="1026"/>
      <c r="C47" s="1026"/>
      <c r="D47" s="1026"/>
      <c r="E47" s="1026"/>
      <c r="F47" s="1026"/>
      <c r="G47" s="1026"/>
      <c r="H47" s="1026"/>
      <c r="I47" s="1026"/>
    </row>
    <row r="48" spans="1:9" ht="15">
      <c r="A48" s="1010" t="s">
        <v>584</v>
      </c>
      <c r="B48" s="1010"/>
      <c r="C48" s="1010"/>
      <c r="D48" s="1010"/>
      <c r="E48" s="1010"/>
      <c r="F48" s="1010"/>
      <c r="G48" s="1010"/>
      <c r="H48" s="1010"/>
      <c r="I48" s="1010"/>
    </row>
    <row r="49" spans="1:9" ht="15">
      <c r="A49" s="1035" t="s">
        <v>936</v>
      </c>
      <c r="B49" s="1035"/>
      <c r="C49" s="1035"/>
      <c r="D49" s="1035"/>
      <c r="E49" s="1035"/>
      <c r="F49" s="1035"/>
      <c r="G49" s="1035"/>
      <c r="H49" s="1035"/>
      <c r="I49" s="1035"/>
    </row>
    <row r="50" spans="1:9" ht="15">
      <c r="A50" s="473"/>
      <c r="B50" s="473"/>
      <c r="C50" s="473"/>
      <c r="D50" s="473"/>
      <c r="E50" s="473"/>
      <c r="F50" s="473"/>
      <c r="G50" s="473"/>
      <c r="H50" s="473"/>
      <c r="I50" s="473"/>
    </row>
    <row r="51" spans="1:9" ht="15">
      <c r="A51" s="473"/>
      <c r="B51" s="473"/>
      <c r="C51" s="473"/>
      <c r="D51" s="473"/>
      <c r="E51" s="473"/>
      <c r="F51" s="473"/>
      <c r="G51" s="473"/>
      <c r="H51" s="473"/>
      <c r="I51" s="473"/>
    </row>
    <row r="52" spans="1:9" ht="15">
      <c r="A52" s="473"/>
      <c r="B52" s="473"/>
      <c r="C52" s="473"/>
      <c r="D52" s="473"/>
      <c r="E52" s="473"/>
      <c r="F52" s="473"/>
      <c r="G52" s="473"/>
      <c r="H52" s="473"/>
      <c r="I52" s="473"/>
    </row>
    <row r="53" spans="1:9" ht="15">
      <c r="A53" s="473"/>
      <c r="B53" s="473"/>
      <c r="C53" s="473"/>
      <c r="D53" s="473"/>
      <c r="E53" s="473"/>
      <c r="F53" s="473"/>
      <c r="G53" s="473"/>
      <c r="H53" s="473"/>
      <c r="I53" s="473"/>
    </row>
  </sheetData>
  <sheetProtection password="CCA6" sheet="1" objects="1" scenarios="1"/>
  <mergeCells count="53">
    <mergeCell ref="A49:I49"/>
    <mergeCell ref="A37:I37"/>
    <mergeCell ref="A38:I38"/>
    <mergeCell ref="A45:I45"/>
    <mergeCell ref="A46:I46"/>
    <mergeCell ref="A47:I47"/>
    <mergeCell ref="A48:I48"/>
    <mergeCell ref="A31:I31"/>
    <mergeCell ref="A32:I32"/>
    <mergeCell ref="A33:I33"/>
    <mergeCell ref="A34:I34"/>
    <mergeCell ref="A35:I35"/>
    <mergeCell ref="A36:I36"/>
    <mergeCell ref="A25:I25"/>
    <mergeCell ref="A26:I26"/>
    <mergeCell ref="A27:I27"/>
    <mergeCell ref="A28:I28"/>
    <mergeCell ref="A29:I29"/>
    <mergeCell ref="A30:I30"/>
    <mergeCell ref="B20:C20"/>
    <mergeCell ref="E20:I20"/>
    <mergeCell ref="A21:I21"/>
    <mergeCell ref="A22:I22"/>
    <mergeCell ref="A23:I23"/>
    <mergeCell ref="A24:I24"/>
    <mergeCell ref="A15:I15"/>
    <mergeCell ref="A16:I16"/>
    <mergeCell ref="A17:E17"/>
    <mergeCell ref="F17:I17"/>
    <mergeCell ref="A18:I18"/>
    <mergeCell ref="A19:I19"/>
    <mergeCell ref="A11:B11"/>
    <mergeCell ref="C11:D11"/>
    <mergeCell ref="E11:I11"/>
    <mergeCell ref="A12:I12"/>
    <mergeCell ref="A13:I13"/>
    <mergeCell ref="A14:I14"/>
    <mergeCell ref="B7:C7"/>
    <mergeCell ref="E7:G7"/>
    <mergeCell ref="H7:I7"/>
    <mergeCell ref="B8:I8"/>
    <mergeCell ref="A9:I9"/>
    <mergeCell ref="A10:E10"/>
    <mergeCell ref="G10:I10"/>
    <mergeCell ref="A1:I1"/>
    <mergeCell ref="A2:I2"/>
    <mergeCell ref="A3:I3"/>
    <mergeCell ref="A4:I4"/>
    <mergeCell ref="A5:I5"/>
    <mergeCell ref="B6:C6"/>
    <mergeCell ref="D6:E6"/>
    <mergeCell ref="F6:G6"/>
    <mergeCell ref="H6:I6"/>
  </mergeCells>
  <printOptions/>
  <pageMargins left="0.699999988079071" right="0.699999988079071" top="0.75" bottom="0.75" header="0.30000001192092896" footer="0.30000001192092896"/>
  <pageSetup errors="blank" horizontalDpi="600" verticalDpi="600" orientation="portrait" scale="90"/>
  <legacyDrawing r:id="rId2"/>
</worksheet>
</file>

<file path=xl/worksheets/sheet2.xml><?xml version="1.0" encoding="utf-8"?>
<worksheet xmlns="http://schemas.openxmlformats.org/spreadsheetml/2006/main" xmlns:r="http://schemas.openxmlformats.org/officeDocument/2006/relationships">
  <dimension ref="A1:D124"/>
  <sheetViews>
    <sheetView showGridLines="0" zoomScaleSheetLayoutView="100" workbookViewId="0" topLeftCell="A100">
      <selection activeCell="B116" sqref="B116:B117"/>
    </sheetView>
  </sheetViews>
  <sheetFormatPr defaultColWidth="9.33203125" defaultRowHeight="12.75"/>
  <cols>
    <col min="1" max="1" width="9.33203125" style="1" customWidth="1"/>
    <col min="2" max="2" width="86" style="1" customWidth="1"/>
    <col min="3" max="3" width="20.83203125" style="1" customWidth="1"/>
    <col min="4" max="4" width="27.33203125" style="55" customWidth="1"/>
    <col min="5" max="5" width="2.16015625" style="1" customWidth="1"/>
    <col min="6" max="16384" width="9.33203125" style="1" customWidth="1"/>
  </cols>
  <sheetData>
    <row r="1" spans="1:4" ht="18.75">
      <c r="A1" s="635" t="s">
        <v>94</v>
      </c>
      <c r="B1" s="635"/>
      <c r="C1" s="635"/>
      <c r="D1" s="56" t="s">
        <v>95</v>
      </c>
    </row>
    <row r="2" spans="1:4" ht="25.5">
      <c r="A2" s="696" t="s">
        <v>96</v>
      </c>
      <c r="B2" s="696"/>
      <c r="C2" s="696"/>
      <c r="D2" s="57">
        <v>44403</v>
      </c>
    </row>
    <row r="3" spans="1:4" ht="20.25">
      <c r="A3" s="688" t="s">
        <v>97</v>
      </c>
      <c r="B3" s="688"/>
      <c r="C3" s="688"/>
      <c r="D3" s="688"/>
    </row>
    <row r="4" spans="1:4" ht="15">
      <c r="A4" s="689" t="str">
        <f>(eff_desc)</f>
        <v>WNP-NORTH PLAINS WATER DISTRICT (2021)</v>
      </c>
      <c r="B4" s="689"/>
      <c r="C4" s="690" t="s">
        <v>98</v>
      </c>
      <c r="D4" s="691"/>
    </row>
    <row r="5" spans="1:4" ht="15">
      <c r="A5" s="692" t="s">
        <v>99</v>
      </c>
      <c r="B5" s="693"/>
      <c r="C5" s="694" t="s">
        <v>100</v>
      </c>
      <c r="D5" s="695"/>
    </row>
    <row r="6" spans="1:4" ht="12" customHeight="1">
      <c r="A6" s="662"/>
      <c r="B6" s="662"/>
      <c r="C6" s="662"/>
      <c r="D6" s="662"/>
    </row>
    <row r="7" spans="1:4" ht="196.5" customHeight="1">
      <c r="A7" s="676" t="s">
        <v>101</v>
      </c>
      <c r="B7" s="677"/>
      <c r="C7" s="677"/>
      <c r="D7" s="677"/>
    </row>
    <row r="8" spans="1:4" ht="15.75">
      <c r="A8" s="663" t="s">
        <v>102</v>
      </c>
      <c r="B8" s="663"/>
      <c r="C8" s="663"/>
      <c r="D8" s="663"/>
    </row>
    <row r="9" spans="1:4" ht="40.5" customHeight="1">
      <c r="A9" s="670" t="s">
        <v>103</v>
      </c>
      <c r="B9" s="671"/>
      <c r="C9" s="671"/>
      <c r="D9" s="671"/>
    </row>
    <row r="10" spans="1:4" ht="33.75" customHeight="1">
      <c r="A10" s="59" t="s">
        <v>104</v>
      </c>
      <c r="B10" s="681" t="s">
        <v>105</v>
      </c>
      <c r="C10" s="682"/>
      <c r="D10" s="60" t="s">
        <v>106</v>
      </c>
    </row>
    <row r="11" spans="1:4" ht="96" customHeight="1">
      <c r="A11" s="61">
        <v>1</v>
      </c>
      <c r="B11" s="657" t="s">
        <v>107</v>
      </c>
      <c r="C11" s="658"/>
      <c r="D11" s="62">
        <f>SUM(eff_histtxblrecog)</f>
        <v>431336710</v>
      </c>
    </row>
    <row r="12" spans="1:4" ht="45" customHeight="1">
      <c r="A12" s="63">
        <v>2</v>
      </c>
      <c r="B12" s="666" t="s">
        <v>108</v>
      </c>
      <c r="C12" s="667"/>
      <c r="D12" s="66">
        <f>SUM(eff_histtaxceiling)</f>
        <v>0</v>
      </c>
    </row>
    <row r="13" spans="1:4" ht="23.25" customHeight="1">
      <c r="A13" s="61">
        <v>3</v>
      </c>
      <c r="B13" s="67" t="s">
        <v>109</v>
      </c>
      <c r="C13" s="68"/>
      <c r="D13" s="62">
        <f>SUM(D11-D12)</f>
        <v>431336710</v>
      </c>
    </row>
    <row r="14" spans="1:4" ht="21" customHeight="1">
      <c r="A14" s="61">
        <v>4</v>
      </c>
      <c r="B14" s="672" t="s">
        <v>110</v>
      </c>
      <c r="C14" s="658"/>
      <c r="D14" s="69">
        <f>SUM(eff_histtaxrate)*100</f>
        <v>0.032600000000000004</v>
      </c>
    </row>
    <row r="15" spans="1:4" ht="37.5" customHeight="1">
      <c r="A15" s="664">
        <v>5</v>
      </c>
      <c r="B15" s="683" t="s">
        <v>111</v>
      </c>
      <c r="C15" s="684"/>
      <c r="D15" s="678"/>
    </row>
    <row r="16" spans="1:4" ht="21.75" customHeight="1">
      <c r="A16" s="665"/>
      <c r="B16" s="70" t="s">
        <v>112</v>
      </c>
      <c r="C16" s="71">
        <v>0</v>
      </c>
      <c r="D16" s="679"/>
    </row>
    <row r="17" spans="1:4" ht="21" customHeight="1">
      <c r="A17" s="665"/>
      <c r="B17" s="70" t="s">
        <v>113</v>
      </c>
      <c r="C17" s="73">
        <v>0</v>
      </c>
      <c r="D17" s="680"/>
    </row>
    <row r="18" spans="1:4" ht="21.75" customHeight="1">
      <c r="A18" s="63"/>
      <c r="B18" s="75" t="s">
        <v>114</v>
      </c>
      <c r="C18" s="76"/>
      <c r="D18" s="74">
        <f>SUM(C16-C17)</f>
        <v>0</v>
      </c>
    </row>
    <row r="19" spans="1:4" ht="18" customHeight="1">
      <c r="A19" s="645">
        <v>6</v>
      </c>
      <c r="B19" s="674" t="s">
        <v>115</v>
      </c>
      <c r="C19" s="675"/>
      <c r="D19" s="685"/>
    </row>
    <row r="20" spans="1:4" ht="21.75" customHeight="1">
      <c r="A20" s="646"/>
      <c r="B20" s="77" t="s">
        <v>116</v>
      </c>
      <c r="C20" s="78">
        <v>0</v>
      </c>
      <c r="D20" s="686"/>
    </row>
    <row r="21" spans="1:4" ht="21.75" customHeight="1">
      <c r="A21" s="646"/>
      <c r="B21" s="77" t="s">
        <v>117</v>
      </c>
      <c r="C21" s="79">
        <v>0</v>
      </c>
      <c r="D21" s="687"/>
    </row>
    <row r="22" spans="1:4" ht="21.75" customHeight="1">
      <c r="A22" s="646"/>
      <c r="B22" s="699" t="s">
        <v>118</v>
      </c>
      <c r="C22" s="700"/>
      <c r="D22" s="81">
        <f>SUM(C20-C21)</f>
        <v>0</v>
      </c>
    </row>
    <row r="23" spans="1:4" ht="21.75" customHeight="1">
      <c r="A23" s="82">
        <v>7</v>
      </c>
      <c r="B23" s="702" t="s">
        <v>119</v>
      </c>
      <c r="C23" s="703"/>
      <c r="D23" s="83">
        <f>SUM(D18,D22)</f>
        <v>0</v>
      </c>
    </row>
    <row r="24" spans="1:4" ht="21.75" customHeight="1">
      <c r="A24" s="82">
        <v>8</v>
      </c>
      <c r="B24" s="702" t="s">
        <v>120</v>
      </c>
      <c r="C24" s="628"/>
      <c r="D24" s="83">
        <f>SUM(D13,D23)</f>
        <v>431336710</v>
      </c>
    </row>
    <row r="25" spans="1:4" ht="34.5" customHeight="1">
      <c r="A25" s="82">
        <v>9</v>
      </c>
      <c r="B25" s="639" t="s">
        <v>121</v>
      </c>
      <c r="C25" s="628"/>
      <c r="D25" s="84">
        <v>0</v>
      </c>
    </row>
    <row r="26" spans="1:4" ht="18.75">
      <c r="A26" s="635" t="s">
        <v>94</v>
      </c>
      <c r="B26" s="635"/>
      <c r="C26" s="635"/>
      <c r="D26" s="56" t="s">
        <v>95</v>
      </c>
    </row>
    <row r="27" spans="1:4" ht="35.25" customHeight="1">
      <c r="A27" s="85" t="s">
        <v>104</v>
      </c>
      <c r="B27" s="673" t="s">
        <v>105</v>
      </c>
      <c r="C27" s="673"/>
      <c r="D27" s="86" t="s">
        <v>106</v>
      </c>
    </row>
    <row r="28" spans="1:4" ht="94.5" customHeight="1">
      <c r="A28" s="664">
        <v>10</v>
      </c>
      <c r="B28" s="683" t="s">
        <v>122</v>
      </c>
      <c r="C28" s="684"/>
      <c r="D28" s="710"/>
    </row>
    <row r="29" spans="1:4" ht="24" customHeight="1">
      <c r="A29" s="665"/>
      <c r="B29" s="70" t="s">
        <v>123</v>
      </c>
      <c r="C29" s="88">
        <f>SUM(eff_histabsolutexempt)</f>
        <v>135</v>
      </c>
      <c r="D29" s="679"/>
    </row>
    <row r="30" spans="1:4" ht="33" customHeight="1">
      <c r="A30" s="665"/>
      <c r="B30" s="70" t="s">
        <v>124</v>
      </c>
      <c r="C30" s="89">
        <f>SUM(eff_partialexempt)</f>
        <v>550237</v>
      </c>
      <c r="D30" s="680"/>
    </row>
    <row r="31" spans="1:4" ht="23.25" customHeight="1">
      <c r="A31" s="63"/>
      <c r="B31" s="64" t="s">
        <v>125</v>
      </c>
      <c r="C31" s="65"/>
      <c r="D31" s="72">
        <f>SUM(C29,C30)</f>
        <v>550372</v>
      </c>
    </row>
    <row r="32" spans="1:4" ht="66.75" customHeight="1">
      <c r="A32" s="664">
        <v>11</v>
      </c>
      <c r="B32" s="653" t="s">
        <v>126</v>
      </c>
      <c r="C32" s="701"/>
      <c r="D32" s="705"/>
    </row>
    <row r="33" spans="1:4" ht="22.5" customHeight="1">
      <c r="A33" s="665"/>
      <c r="B33" s="70" t="s">
        <v>127</v>
      </c>
      <c r="C33" s="90">
        <f>SUM(eff_histprdmkt)</f>
        <v>0</v>
      </c>
      <c r="D33" s="706"/>
    </row>
    <row r="34" spans="1:4" ht="19.5" customHeight="1">
      <c r="A34" s="665"/>
      <c r="B34" s="70" t="s">
        <v>128</v>
      </c>
      <c r="C34" s="91">
        <f>SUM(eff_prd)</f>
        <v>0</v>
      </c>
      <c r="D34" s="707"/>
    </row>
    <row r="35" spans="1:4" ht="19.5" customHeight="1">
      <c r="A35" s="63"/>
      <c r="B35" s="64" t="s">
        <v>129</v>
      </c>
      <c r="C35" s="65"/>
      <c r="D35" s="66">
        <f>SUM(C33-C34)</f>
        <v>0</v>
      </c>
    </row>
    <row r="36" spans="1:4" ht="18.75" customHeight="1">
      <c r="A36" s="61">
        <v>12</v>
      </c>
      <c r="B36" s="697" t="s">
        <v>130</v>
      </c>
      <c r="C36" s="698"/>
      <c r="D36" s="62">
        <f>SUM(D25,D31,D35)</f>
        <v>550372</v>
      </c>
    </row>
    <row r="37" spans="1:4" ht="16.5" customHeight="1">
      <c r="A37" s="61">
        <v>13</v>
      </c>
      <c r="B37" s="657" t="s">
        <v>131</v>
      </c>
      <c r="C37" s="698"/>
      <c r="D37" s="62">
        <f>SUM(D24-D36)</f>
        <v>430786338</v>
      </c>
    </row>
    <row r="38" spans="1:4" ht="18.75" customHeight="1">
      <c r="A38" s="61">
        <v>14</v>
      </c>
      <c r="B38" s="657" t="s">
        <v>132</v>
      </c>
      <c r="C38" s="698"/>
      <c r="D38" s="93">
        <f>SUM(D14)*D37/100</f>
        <v>140436.34618800002</v>
      </c>
    </row>
    <row r="39" spans="1:4" ht="81" customHeight="1">
      <c r="A39" s="61">
        <v>15</v>
      </c>
      <c r="B39" s="657" t="s">
        <v>133</v>
      </c>
      <c r="C39" s="658"/>
      <c r="D39" s="94">
        <v>0</v>
      </c>
    </row>
    <row r="40" spans="1:4" ht="72" customHeight="1">
      <c r="A40" s="61">
        <v>16</v>
      </c>
      <c r="B40" s="657" t="s">
        <v>134</v>
      </c>
      <c r="C40" s="698"/>
      <c r="D40" s="95">
        <f>SUM(D38:D39)</f>
        <v>140436.34618800002</v>
      </c>
    </row>
    <row r="41" spans="1:4" ht="69" customHeight="1">
      <c r="A41" s="664">
        <v>17</v>
      </c>
      <c r="B41" s="653" t="s">
        <v>135</v>
      </c>
      <c r="C41" s="654"/>
      <c r="D41" s="678"/>
    </row>
    <row r="42" spans="1:4" ht="20.25" customHeight="1">
      <c r="A42" s="665"/>
      <c r="B42" s="70" t="s">
        <v>136</v>
      </c>
      <c r="C42" s="88">
        <f>SUM(eff_txbl)</f>
        <v>399135056</v>
      </c>
      <c r="D42" s="665"/>
    </row>
    <row r="43" spans="1:4" ht="52.5" customHeight="1">
      <c r="A43" s="665"/>
      <c r="B43" s="96" t="s">
        <v>137</v>
      </c>
      <c r="C43" s="89">
        <f>SUM(eff_pollution)</f>
        <v>0</v>
      </c>
      <c r="D43" s="704"/>
    </row>
    <row r="44" spans="1:4" ht="19.5" customHeight="1">
      <c r="A44" s="97"/>
      <c r="B44" s="98" t="s">
        <v>138</v>
      </c>
      <c r="C44" s="99"/>
      <c r="D44" s="100">
        <f>SUM(C42-C43)</f>
        <v>399135056</v>
      </c>
    </row>
    <row r="45" spans="1:4" ht="19.5" customHeight="1">
      <c r="A45" s="101"/>
      <c r="B45" s="102"/>
      <c r="C45" s="102"/>
      <c r="D45" s="103"/>
    </row>
    <row r="46" spans="1:4" ht="19.5" customHeight="1">
      <c r="A46" s="635" t="s">
        <v>94</v>
      </c>
      <c r="B46" s="635"/>
      <c r="C46" s="635"/>
      <c r="D46" s="56" t="s">
        <v>95</v>
      </c>
    </row>
    <row r="47" spans="1:4" ht="19.5" customHeight="1">
      <c r="A47" s="104" t="s">
        <v>104</v>
      </c>
      <c r="B47" s="655" t="s">
        <v>105</v>
      </c>
      <c r="C47" s="656"/>
      <c r="D47" s="104" t="s">
        <v>106</v>
      </c>
    </row>
    <row r="48" spans="1:4" ht="33" customHeight="1">
      <c r="A48" s="664">
        <v>18</v>
      </c>
      <c r="B48" s="668" t="s">
        <v>139</v>
      </c>
      <c r="C48" s="669"/>
      <c r="D48" s="87"/>
    </row>
    <row r="49" spans="1:4" ht="99" customHeight="1">
      <c r="A49" s="665"/>
      <c r="B49" s="105" t="s">
        <v>140</v>
      </c>
      <c r="C49" s="106">
        <v>0</v>
      </c>
      <c r="D49" s="107" t="s">
        <v>141</v>
      </c>
    </row>
    <row r="50" spans="1:4" ht="157.5" customHeight="1">
      <c r="A50" s="665"/>
      <c r="B50" s="96" t="s">
        <v>142</v>
      </c>
      <c r="C50" s="73">
        <v>0</v>
      </c>
      <c r="D50" s="108"/>
    </row>
    <row r="51" spans="1:4" ht="21" customHeight="1">
      <c r="A51" s="63"/>
      <c r="B51" s="64" t="s">
        <v>143</v>
      </c>
      <c r="C51" s="65"/>
      <c r="D51" s="66">
        <f>SUM(C49:C50)</f>
        <v>0</v>
      </c>
    </row>
    <row r="52" spans="1:4" ht="39" customHeight="1">
      <c r="A52" s="109">
        <v>19</v>
      </c>
      <c r="B52" s="714" t="s">
        <v>144</v>
      </c>
      <c r="C52" s="715"/>
      <c r="D52" s="111">
        <f>SUM(eff_taxceiling)</f>
        <v>0</v>
      </c>
    </row>
    <row r="53" spans="1:4" ht="25.5" customHeight="1">
      <c r="A53" s="61">
        <v>20</v>
      </c>
      <c r="B53" s="708" t="s">
        <v>145</v>
      </c>
      <c r="C53" s="709"/>
      <c r="D53" s="62">
        <f>SUM(D44,D51)-D52</f>
        <v>399135056</v>
      </c>
    </row>
    <row r="54" spans="1:4" ht="49.5" customHeight="1">
      <c r="A54" s="61">
        <v>21</v>
      </c>
      <c r="B54" s="657" t="s">
        <v>146</v>
      </c>
      <c r="C54" s="658"/>
      <c r="D54" s="112">
        <v>0</v>
      </c>
    </row>
    <row r="55" spans="1:4" ht="92.25" customHeight="1">
      <c r="A55" s="61">
        <v>22</v>
      </c>
      <c r="B55" s="657" t="s">
        <v>147</v>
      </c>
      <c r="C55" s="658"/>
      <c r="D55" s="62">
        <f>SUM(eff_newtxbl)</f>
        <v>5200259</v>
      </c>
    </row>
    <row r="56" spans="1:4" ht="22.5" customHeight="1">
      <c r="A56" s="61">
        <v>23</v>
      </c>
      <c r="B56" s="657" t="s">
        <v>148</v>
      </c>
      <c r="C56" s="658"/>
      <c r="D56" s="62">
        <f>SUM(D54:D55)</f>
        <v>5200259</v>
      </c>
    </row>
    <row r="57" spans="1:4" ht="22.5" customHeight="1">
      <c r="A57" s="61">
        <v>24</v>
      </c>
      <c r="B57" s="657" t="s">
        <v>149</v>
      </c>
      <c r="C57" s="658"/>
      <c r="D57" s="62">
        <f>SUM(D53,-D56)</f>
        <v>393934797</v>
      </c>
    </row>
    <row r="58" spans="1:4" ht="21.75" customHeight="1">
      <c r="A58" s="61">
        <v>25</v>
      </c>
      <c r="B58" s="657" t="s">
        <v>150</v>
      </c>
      <c r="C58" s="658"/>
      <c r="D58" s="113">
        <f>SUM(D40/D57)*100</f>
        <v>0.03564964234119181</v>
      </c>
    </row>
    <row r="59" spans="1:4" ht="19.5" customHeight="1">
      <c r="A59" s="635" t="s">
        <v>94</v>
      </c>
      <c r="B59" s="635"/>
      <c r="C59" s="635"/>
      <c r="D59" s="56" t="s">
        <v>95</v>
      </c>
    </row>
    <row r="60" spans="1:4" ht="29.25" customHeight="1">
      <c r="A60" s="629" t="s">
        <v>151</v>
      </c>
      <c r="B60" s="629"/>
      <c r="C60" s="629"/>
      <c r="D60" s="629"/>
    </row>
    <row r="61" spans="1:4" ht="335.25" customHeight="1">
      <c r="A61" s="720" t="s">
        <v>152</v>
      </c>
      <c r="B61" s="720"/>
      <c r="C61" s="720"/>
      <c r="D61" s="720"/>
    </row>
    <row r="62" spans="1:4" ht="33.75" customHeight="1">
      <c r="A62" s="104" t="s">
        <v>104</v>
      </c>
      <c r="B62" s="655" t="s">
        <v>153</v>
      </c>
      <c r="C62" s="656"/>
      <c r="D62" s="104" t="s">
        <v>106</v>
      </c>
    </row>
    <row r="63" spans="1:4" ht="48.75" customHeight="1">
      <c r="A63" s="114">
        <v>26</v>
      </c>
      <c r="B63" s="714" t="s">
        <v>154</v>
      </c>
      <c r="C63" s="721"/>
      <c r="D63" s="115">
        <v>0</v>
      </c>
    </row>
    <row r="64" spans="1:4" ht="20.25" customHeight="1">
      <c r="A64" s="645">
        <v>27</v>
      </c>
      <c r="B64" s="116" t="s">
        <v>155</v>
      </c>
      <c r="C64" s="117"/>
      <c r="D64" s="118">
        <v>0</v>
      </c>
    </row>
    <row r="65" spans="1:4" ht="39" customHeight="1">
      <c r="A65" s="646"/>
      <c r="B65" s="119" t="s">
        <v>156</v>
      </c>
      <c r="C65" s="120">
        <v>0</v>
      </c>
      <c r="D65" s="121"/>
    </row>
    <row r="66" spans="1:4" ht="30" customHeight="1">
      <c r="A66" s="647"/>
      <c r="B66" s="122" t="s">
        <v>157</v>
      </c>
      <c r="C66" s="120">
        <v>0</v>
      </c>
      <c r="D66" s="123"/>
    </row>
    <row r="67" spans="1:4" ht="57" customHeight="1">
      <c r="A67" s="124">
        <v>28</v>
      </c>
      <c r="B67" s="659" t="s">
        <v>158</v>
      </c>
      <c r="C67" s="660"/>
      <c r="D67" s="126">
        <v>0</v>
      </c>
    </row>
    <row r="68" spans="1:4" ht="94.5" customHeight="1">
      <c r="A68" s="645">
        <v>29</v>
      </c>
      <c r="B68" s="674" t="s">
        <v>159</v>
      </c>
      <c r="C68" s="675"/>
      <c r="D68" s="705"/>
    </row>
    <row r="69" spans="1:4" ht="127.5" customHeight="1">
      <c r="A69" s="646"/>
      <c r="B69" s="77" t="s">
        <v>160</v>
      </c>
      <c r="C69" s="127">
        <v>0</v>
      </c>
      <c r="D69" s="719"/>
    </row>
    <row r="70" spans="1:4" ht="21" customHeight="1">
      <c r="A70" s="646"/>
      <c r="B70" s="128" t="s">
        <v>161</v>
      </c>
      <c r="C70" s="127">
        <v>0</v>
      </c>
      <c r="D70" s="719"/>
    </row>
    <row r="71" spans="1:4" ht="50.25" customHeight="1">
      <c r="A71" s="646"/>
      <c r="B71" s="128" t="s">
        <v>162</v>
      </c>
      <c r="C71" s="127">
        <v>0</v>
      </c>
      <c r="D71" s="92"/>
    </row>
    <row r="72" spans="1:4" ht="19.5" customHeight="1">
      <c r="A72" s="647"/>
      <c r="B72" s="129" t="s">
        <v>163</v>
      </c>
      <c r="C72" s="130"/>
      <c r="D72" s="92">
        <f>SUM(C69,-C70,-C71)</f>
        <v>0</v>
      </c>
    </row>
    <row r="73" spans="1:4" ht="31.5" customHeight="1">
      <c r="A73" s="124">
        <v>30</v>
      </c>
      <c r="B73" s="639" t="s">
        <v>164</v>
      </c>
      <c r="C73" s="661"/>
      <c r="D73" s="131">
        <v>0</v>
      </c>
    </row>
    <row r="74" spans="1:4" ht="20.25" customHeight="1">
      <c r="A74" s="124">
        <v>31</v>
      </c>
      <c r="B74" s="132" t="s">
        <v>165</v>
      </c>
      <c r="C74" s="133"/>
      <c r="D74" s="62">
        <f>SUM(D72,-D73)</f>
        <v>0</v>
      </c>
    </row>
    <row r="75" spans="1:4" ht="63.75" customHeight="1">
      <c r="A75" s="645">
        <v>32</v>
      </c>
      <c r="B75" s="717" t="s">
        <v>166</v>
      </c>
      <c r="C75" s="718"/>
      <c r="D75" s="134"/>
    </row>
    <row r="76" spans="1:4" ht="33" customHeight="1">
      <c r="A76" s="646"/>
      <c r="B76" s="125" t="s">
        <v>167</v>
      </c>
      <c r="C76" s="135">
        <v>0</v>
      </c>
      <c r="D76" s="136"/>
    </row>
    <row r="77" spans="1:4" ht="18.75" customHeight="1">
      <c r="A77" s="646"/>
      <c r="B77" s="125" t="s">
        <v>168</v>
      </c>
      <c r="C77" s="137">
        <v>0</v>
      </c>
      <c r="D77" s="136"/>
    </row>
    <row r="78" spans="1:4" ht="18" customHeight="1">
      <c r="A78" s="646"/>
      <c r="B78" s="125" t="s">
        <v>169</v>
      </c>
      <c r="C78" s="137">
        <v>0</v>
      </c>
      <c r="D78" s="138"/>
    </row>
    <row r="79" spans="1:4" ht="19.5" customHeight="1">
      <c r="A79" s="647"/>
      <c r="B79" s="80" t="s">
        <v>170</v>
      </c>
      <c r="C79" s="139">
        <v>0</v>
      </c>
      <c r="D79" s="140">
        <v>0</v>
      </c>
    </row>
    <row r="80" spans="1:4" ht="62.25" customHeight="1">
      <c r="A80" s="124">
        <v>33</v>
      </c>
      <c r="B80" s="699" t="s">
        <v>171</v>
      </c>
      <c r="C80" s="716"/>
      <c r="D80" s="141" t="e">
        <f>SUM(D74)/(D79)</f>
        <v>#DIV/0!</v>
      </c>
    </row>
    <row r="81" spans="1:4" ht="33.75" customHeight="1">
      <c r="A81" s="109">
        <v>34</v>
      </c>
      <c r="B81" s="648" t="s">
        <v>172</v>
      </c>
      <c r="C81" s="649"/>
      <c r="D81" s="142">
        <f>SUM(D53)</f>
        <v>399135056</v>
      </c>
    </row>
    <row r="82" spans="1:4" ht="18.75" customHeight="1">
      <c r="A82" s="82">
        <v>35</v>
      </c>
      <c r="B82" s="711" t="s">
        <v>173</v>
      </c>
      <c r="C82" s="712"/>
      <c r="D82" s="143" t="e">
        <f>SUM(D80/D81)*100</f>
        <v>#DIV/0!</v>
      </c>
    </row>
    <row r="83" spans="1:4" ht="64.5" customHeight="1">
      <c r="A83" s="144">
        <v>36</v>
      </c>
      <c r="B83" s="651" t="s">
        <v>174</v>
      </c>
      <c r="C83" s="652"/>
      <c r="D83" s="145" t="e">
        <f>SUM(D67,D82)</f>
        <v>#DIV/0!</v>
      </c>
    </row>
    <row r="84" spans="1:4" ht="18.75" customHeight="1">
      <c r="A84" s="635" t="s">
        <v>94</v>
      </c>
      <c r="B84" s="635"/>
      <c r="C84" s="635"/>
      <c r="D84" s="56" t="s">
        <v>95</v>
      </c>
    </row>
    <row r="85" spans="1:4" ht="21.75" customHeight="1">
      <c r="A85" s="629" t="s">
        <v>175</v>
      </c>
      <c r="B85" s="629"/>
      <c r="C85" s="629"/>
      <c r="D85" s="629"/>
    </row>
    <row r="86" spans="1:4" ht="108" customHeight="1">
      <c r="A86" s="650" t="s">
        <v>176</v>
      </c>
      <c r="B86" s="650"/>
      <c r="C86" s="650"/>
      <c r="D86" s="650"/>
    </row>
    <row r="87" spans="1:4" ht="15.75">
      <c r="A87" s="146" t="s">
        <v>104</v>
      </c>
      <c r="B87" s="631" t="s">
        <v>177</v>
      </c>
      <c r="C87" s="632"/>
      <c r="D87" s="148" t="s">
        <v>106</v>
      </c>
    </row>
    <row r="88" spans="1:4" ht="54" customHeight="1">
      <c r="A88" s="149">
        <v>37</v>
      </c>
      <c r="B88" s="638" t="s">
        <v>178</v>
      </c>
      <c r="C88" s="628"/>
      <c r="D88" s="150">
        <v>0</v>
      </c>
    </row>
    <row r="89" spans="1:4" ht="33.75" customHeight="1">
      <c r="A89" s="82">
        <v>38</v>
      </c>
      <c r="B89" s="638" t="s">
        <v>172</v>
      </c>
      <c r="C89" s="628"/>
      <c r="D89" s="151">
        <f>SUM(D53)</f>
        <v>399135056</v>
      </c>
    </row>
    <row r="90" spans="1:4" ht="19.5" customHeight="1">
      <c r="A90" s="82">
        <v>39</v>
      </c>
      <c r="B90" s="639" t="s">
        <v>179</v>
      </c>
      <c r="C90" s="638"/>
      <c r="D90" s="152">
        <f>SUM(D88/D89)*100</f>
        <v>0</v>
      </c>
    </row>
    <row r="91" spans="1:4" ht="15.75">
      <c r="A91" s="124">
        <v>40</v>
      </c>
      <c r="B91" s="639" t="s">
        <v>180</v>
      </c>
      <c r="C91" s="628"/>
      <c r="D91" s="153" t="e">
        <f>SUM(D83,D90)</f>
        <v>#DIV/0!</v>
      </c>
    </row>
    <row r="92" spans="1:4" ht="15.75">
      <c r="A92" s="154"/>
      <c r="B92" s="155"/>
      <c r="C92" s="155"/>
      <c r="D92" s="156"/>
    </row>
    <row r="93" spans="1:4" ht="15.75">
      <c r="A93" s="629" t="s">
        <v>181</v>
      </c>
      <c r="B93" s="629"/>
      <c r="C93" s="629"/>
      <c r="D93" s="629"/>
    </row>
    <row r="94" spans="1:4" ht="146.25" customHeight="1">
      <c r="A94" s="630" t="s">
        <v>182</v>
      </c>
      <c r="B94" s="630"/>
      <c r="C94" s="630"/>
      <c r="D94" s="630"/>
    </row>
    <row r="95" spans="1:4" ht="15.75">
      <c r="A95" s="146" t="s">
        <v>104</v>
      </c>
      <c r="B95" s="631" t="s">
        <v>183</v>
      </c>
      <c r="C95" s="632"/>
      <c r="D95" s="148" t="s">
        <v>106</v>
      </c>
    </row>
    <row r="96" spans="1:4" ht="33.75" customHeight="1">
      <c r="A96" s="124">
        <v>41</v>
      </c>
      <c r="B96" s="627" t="s">
        <v>184</v>
      </c>
      <c r="C96" s="628"/>
      <c r="D96" s="157">
        <f>SUM(D14)</f>
        <v>0.032600000000000004</v>
      </c>
    </row>
    <row r="97" spans="1:4" ht="47.25" customHeight="1">
      <c r="A97" s="124">
        <v>42</v>
      </c>
      <c r="B97" s="627" t="s">
        <v>185</v>
      </c>
      <c r="C97" s="628"/>
      <c r="D97" s="118">
        <v>0</v>
      </c>
    </row>
    <row r="98" spans="1:4" ht="32.25" customHeight="1">
      <c r="A98" s="124">
        <v>43</v>
      </c>
      <c r="B98" s="627" t="s">
        <v>186</v>
      </c>
      <c r="C98" s="628"/>
      <c r="D98" s="157">
        <f>SUM(D96-D97)</f>
        <v>0.032600000000000004</v>
      </c>
    </row>
    <row r="99" spans="1:4" ht="48" customHeight="1">
      <c r="A99" s="124">
        <v>44</v>
      </c>
      <c r="B99" s="627" t="s">
        <v>187</v>
      </c>
      <c r="C99" s="628"/>
      <c r="D99" s="158">
        <v>0</v>
      </c>
    </row>
    <row r="100" spans="1:4" ht="15.75">
      <c r="A100" s="154"/>
      <c r="B100" s="155"/>
      <c r="C100" s="155"/>
      <c r="D100" s="156"/>
    </row>
    <row r="101" spans="1:4" ht="15.75">
      <c r="A101" s="629" t="s">
        <v>188</v>
      </c>
      <c r="B101" s="629"/>
      <c r="C101" s="629"/>
      <c r="D101" s="629"/>
    </row>
    <row r="102" spans="1:4" ht="15" customHeight="1">
      <c r="A102" s="154"/>
      <c r="B102" s="155"/>
      <c r="C102" s="155"/>
      <c r="D102" s="156"/>
    </row>
    <row r="103" spans="1:4" ht="15.75">
      <c r="A103" s="636" t="s">
        <v>189</v>
      </c>
      <c r="B103" s="636"/>
      <c r="C103" s="636"/>
      <c r="D103" s="156"/>
    </row>
    <row r="104" spans="1:4" ht="15.75">
      <c r="A104" s="154"/>
      <c r="B104" s="155"/>
      <c r="C104" s="155"/>
      <c r="D104" s="156"/>
    </row>
    <row r="105" spans="1:4" ht="15.75">
      <c r="A105" s="160"/>
      <c r="B105" s="636" t="s">
        <v>190</v>
      </c>
      <c r="C105" s="636"/>
      <c r="D105" s="161">
        <f>SUM(D58)</f>
        <v>0.03564964234119181</v>
      </c>
    </row>
    <row r="106" spans="1:4" ht="15">
      <c r="A106" s="160"/>
      <c r="B106" s="160" t="s">
        <v>191</v>
      </c>
      <c r="C106" s="160"/>
      <c r="D106" s="162"/>
    </row>
    <row r="107" spans="1:4" ht="15">
      <c r="A107" s="160"/>
      <c r="B107" s="636"/>
      <c r="C107" s="636"/>
      <c r="D107" s="163"/>
    </row>
    <row r="108" spans="1:4" ht="15">
      <c r="A108" s="160"/>
      <c r="B108" s="160" t="s">
        <v>192</v>
      </c>
      <c r="C108" s="160"/>
      <c r="D108" s="162"/>
    </row>
    <row r="109" spans="1:4" ht="21" customHeight="1">
      <c r="A109" s="160"/>
      <c r="B109" s="637" t="s">
        <v>193</v>
      </c>
      <c r="C109" s="637"/>
      <c r="D109" s="164">
        <v>0</v>
      </c>
    </row>
    <row r="110" spans="1:4" ht="15">
      <c r="A110" s="160"/>
      <c r="B110" s="159"/>
      <c r="C110" s="159"/>
      <c r="D110" s="163"/>
    </row>
    <row r="111" spans="1:4" ht="15.75">
      <c r="A111" s="154"/>
      <c r="B111" s="155"/>
      <c r="C111" s="155"/>
      <c r="D111" s="156"/>
    </row>
    <row r="112" spans="1:4" ht="15.75">
      <c r="A112" s="629" t="s">
        <v>194</v>
      </c>
      <c r="B112" s="629"/>
      <c r="C112" s="629"/>
      <c r="D112" s="629"/>
    </row>
    <row r="113" spans="1:4" ht="15">
      <c r="A113" s="640" t="s">
        <v>195</v>
      </c>
      <c r="B113" s="713"/>
      <c r="C113" s="713"/>
      <c r="D113" s="713"/>
    </row>
    <row r="114" spans="1:4" ht="36.75" customHeight="1">
      <c r="A114" s="713"/>
      <c r="B114" s="713"/>
      <c r="C114" s="713"/>
      <c r="D114" s="713"/>
    </row>
    <row r="116" spans="1:4" ht="15">
      <c r="A116" s="640" t="s">
        <v>196</v>
      </c>
      <c r="B116" s="641"/>
      <c r="C116" s="160"/>
      <c r="D116" s="162"/>
    </row>
    <row r="117" spans="1:4" ht="15">
      <c r="A117" s="640"/>
      <c r="B117" s="642"/>
      <c r="C117" s="160"/>
      <c r="D117" s="162"/>
    </row>
    <row r="118" ht="15">
      <c r="B118" s="160" t="s">
        <v>197</v>
      </c>
    </row>
    <row r="119" spans="1:4" ht="15">
      <c r="A119" s="640" t="s">
        <v>198</v>
      </c>
      <c r="B119" s="643"/>
      <c r="C119" s="160"/>
      <c r="D119" s="162"/>
    </row>
    <row r="120" spans="1:4" ht="15.75">
      <c r="A120" s="640"/>
      <c r="B120" s="644"/>
      <c r="C120" s="160"/>
      <c r="D120" s="165"/>
    </row>
    <row r="121" spans="1:4" ht="15">
      <c r="A121" s="160"/>
      <c r="B121" s="160" t="s">
        <v>199</v>
      </c>
      <c r="C121" s="160"/>
      <c r="D121" s="160" t="s">
        <v>200</v>
      </c>
    </row>
    <row r="123" spans="1:3" ht="15.75">
      <c r="A123" s="633" t="s">
        <v>201</v>
      </c>
      <c r="B123" s="633"/>
      <c r="C123" s="633"/>
    </row>
    <row r="124" spans="1:2" ht="15">
      <c r="A124" s="634" t="s">
        <v>202</v>
      </c>
      <c r="B124" s="634"/>
    </row>
  </sheetData>
  <sheetProtection password="CCA6" sheet="1" selectLockedCells="1"/>
  <mergeCells count="97">
    <mergeCell ref="B82:C82"/>
    <mergeCell ref="A113:D114"/>
    <mergeCell ref="B52:C52"/>
    <mergeCell ref="B80:C80"/>
    <mergeCell ref="B75:C75"/>
    <mergeCell ref="B68:C68"/>
    <mergeCell ref="D68:D70"/>
    <mergeCell ref="B62:C62"/>
    <mergeCell ref="A61:D61"/>
    <mergeCell ref="B63:C63"/>
    <mergeCell ref="B24:C24"/>
    <mergeCell ref="B25:C25"/>
    <mergeCell ref="A68:A72"/>
    <mergeCell ref="A59:C59"/>
    <mergeCell ref="B57:C57"/>
    <mergeCell ref="A64:A66"/>
    <mergeCell ref="A60:D60"/>
    <mergeCell ref="B53:C53"/>
    <mergeCell ref="B58:C58"/>
    <mergeCell ref="D28:D30"/>
    <mergeCell ref="A41:A43"/>
    <mergeCell ref="D41:D43"/>
    <mergeCell ref="A48:A50"/>
    <mergeCell ref="B40:C40"/>
    <mergeCell ref="A32:A34"/>
    <mergeCell ref="D32:D34"/>
    <mergeCell ref="B56:C56"/>
    <mergeCell ref="B36:C36"/>
    <mergeCell ref="B37:C37"/>
    <mergeCell ref="A28:A30"/>
    <mergeCell ref="B28:C28"/>
    <mergeCell ref="B22:C22"/>
    <mergeCell ref="B39:C39"/>
    <mergeCell ref="B32:C32"/>
    <mergeCell ref="B38:C38"/>
    <mergeCell ref="B23:C23"/>
    <mergeCell ref="A1:C1"/>
    <mergeCell ref="A3:D3"/>
    <mergeCell ref="A4:B4"/>
    <mergeCell ref="C4:D4"/>
    <mergeCell ref="A5:B5"/>
    <mergeCell ref="C5:D5"/>
    <mergeCell ref="A2:C2"/>
    <mergeCell ref="B19:C19"/>
    <mergeCell ref="A7:D7"/>
    <mergeCell ref="D15:D17"/>
    <mergeCell ref="B10:C10"/>
    <mergeCell ref="B15:C15"/>
    <mergeCell ref="A19:A22"/>
    <mergeCell ref="D19:D21"/>
    <mergeCell ref="A6:D6"/>
    <mergeCell ref="A8:D8"/>
    <mergeCell ref="A15:A17"/>
    <mergeCell ref="B12:C12"/>
    <mergeCell ref="B48:C48"/>
    <mergeCell ref="A9:D9"/>
    <mergeCell ref="B14:C14"/>
    <mergeCell ref="A26:C26"/>
    <mergeCell ref="B27:C27"/>
    <mergeCell ref="B11:C11"/>
    <mergeCell ref="B88:C88"/>
    <mergeCell ref="B83:C83"/>
    <mergeCell ref="B91:C91"/>
    <mergeCell ref="B41:C41"/>
    <mergeCell ref="A46:C46"/>
    <mergeCell ref="B47:C47"/>
    <mergeCell ref="B54:C54"/>
    <mergeCell ref="B55:C55"/>
    <mergeCell ref="B67:C67"/>
    <mergeCell ref="B73:C73"/>
    <mergeCell ref="A112:D112"/>
    <mergeCell ref="A116:A117"/>
    <mergeCell ref="B116:B117"/>
    <mergeCell ref="A119:A120"/>
    <mergeCell ref="B119:B120"/>
    <mergeCell ref="A75:A79"/>
    <mergeCell ref="B81:C81"/>
    <mergeCell ref="A85:D85"/>
    <mergeCell ref="A86:D86"/>
    <mergeCell ref="B87:C87"/>
    <mergeCell ref="A123:C123"/>
    <mergeCell ref="A124:B124"/>
    <mergeCell ref="A84:C84"/>
    <mergeCell ref="A101:D101"/>
    <mergeCell ref="A103:C103"/>
    <mergeCell ref="B107:C107"/>
    <mergeCell ref="B109:C109"/>
    <mergeCell ref="B105:C105"/>
    <mergeCell ref="B89:C89"/>
    <mergeCell ref="B90:C90"/>
    <mergeCell ref="B99:C99"/>
    <mergeCell ref="A93:D93"/>
    <mergeCell ref="A94:D94"/>
    <mergeCell ref="B95:C95"/>
    <mergeCell ref="B96:C96"/>
    <mergeCell ref="B97:C97"/>
    <mergeCell ref="B98:C98"/>
  </mergeCells>
  <printOptions/>
  <pageMargins left="0.20000000298023224" right="0.20000000298023224" top="0.25" bottom="0.25" header="0.30000001192092896" footer="0.30000001192092896"/>
  <pageSetup errors="blank" fitToHeight="5" horizontalDpi="300" verticalDpi="300" orientation="portrait" scale="75"/>
  <headerFooter>
    <oddHeader>&amp;L&amp;12&amp;D   &amp;T&amp;R&amp;12&amp;P</oddHeader>
  </headerFooter>
  <rowBreaks count="5" manualBreakCount="5">
    <brk id="25" max="255" man="1"/>
    <brk id="45" max="255" man="1"/>
    <brk id="61" max="255" man="1"/>
    <brk id="83" max="255" man="1"/>
    <brk id="111" max="255" man="1"/>
  </rowBreaks>
  <legacyDrawing r:id="rId2"/>
</worksheet>
</file>

<file path=xl/worksheets/sheet3.xml><?xml version="1.0" encoding="utf-8"?>
<worksheet xmlns="http://schemas.openxmlformats.org/spreadsheetml/2006/main" xmlns:r="http://schemas.openxmlformats.org/officeDocument/2006/relationships">
  <dimension ref="A1:M151"/>
  <sheetViews>
    <sheetView zoomScalePageLayoutView="0" workbookViewId="0" topLeftCell="A1">
      <selection activeCell="D127" sqref="D127"/>
    </sheetView>
  </sheetViews>
  <sheetFormatPr defaultColWidth="9.33203125" defaultRowHeight="12.75"/>
  <cols>
    <col min="1" max="1" width="9.33203125" style="0" customWidth="1"/>
    <col min="2" max="2" width="90.66015625" style="0" customWidth="1"/>
    <col min="3" max="3" width="21" style="0" customWidth="1"/>
    <col min="4" max="4" width="36.33203125" style="167" customWidth="1"/>
    <col min="5" max="5" width="14.66015625" style="0" customWidth="1"/>
  </cols>
  <sheetData>
    <row r="1" spans="1:4" ht="18" customHeight="1">
      <c r="A1" s="635" t="s">
        <v>94</v>
      </c>
      <c r="B1" s="635"/>
      <c r="C1" s="635"/>
      <c r="D1" s="56" t="s">
        <v>203</v>
      </c>
    </row>
    <row r="2" spans="1:13" ht="25.5">
      <c r="A2" s="696" t="s">
        <v>204</v>
      </c>
      <c r="B2" s="696"/>
      <c r="C2" s="696"/>
      <c r="D2" s="168" t="s">
        <v>205</v>
      </c>
      <c r="E2" s="3"/>
      <c r="F2" s="3"/>
      <c r="G2" s="3"/>
      <c r="H2" s="3"/>
      <c r="I2" s="3"/>
      <c r="J2" s="3"/>
      <c r="K2" s="3"/>
      <c r="L2" s="3"/>
      <c r="M2" s="3"/>
    </row>
    <row r="3" spans="1:11" ht="20.25">
      <c r="A3" s="688" t="s">
        <v>206</v>
      </c>
      <c r="B3" s="688"/>
      <c r="C3" s="688"/>
      <c r="D3" s="688"/>
      <c r="E3" s="3"/>
      <c r="F3" s="3"/>
      <c r="G3" s="3"/>
      <c r="H3" s="3"/>
      <c r="I3" s="3"/>
      <c r="J3" s="3"/>
      <c r="K3" s="3"/>
    </row>
    <row r="4" spans="1:11" ht="15">
      <c r="A4" s="689" t="str">
        <f>(eff_desc)</f>
        <v>WNP-NORTH PLAINS WATER DISTRICT (2021)</v>
      </c>
      <c r="B4" s="689"/>
      <c r="C4" s="690" t="s">
        <v>98</v>
      </c>
      <c r="D4" s="691"/>
      <c r="E4" s="3"/>
      <c r="F4" s="3"/>
      <c r="G4" s="3"/>
      <c r="H4" s="3"/>
      <c r="I4" s="3"/>
      <c r="J4" s="3"/>
      <c r="K4" s="3"/>
    </row>
    <row r="5" spans="1:13" ht="15">
      <c r="A5" s="692" t="s">
        <v>207</v>
      </c>
      <c r="B5" s="693"/>
      <c r="C5" s="694" t="s">
        <v>208</v>
      </c>
      <c r="D5" s="695"/>
      <c r="E5" s="3"/>
      <c r="F5" s="3"/>
      <c r="G5" s="3"/>
      <c r="H5" s="3"/>
      <c r="I5" s="3"/>
      <c r="J5" s="3"/>
      <c r="K5" s="3"/>
      <c r="L5" s="3"/>
      <c r="M5" s="3"/>
    </row>
    <row r="6" spans="1:13" ht="5.25" customHeight="1">
      <c r="A6" s="662"/>
      <c r="B6" s="662"/>
      <c r="C6" s="662"/>
      <c r="D6" s="662"/>
      <c r="E6" s="3"/>
      <c r="F6" s="3"/>
      <c r="G6" s="3"/>
      <c r="H6" s="3"/>
      <c r="I6" s="3"/>
      <c r="J6" s="3"/>
      <c r="K6" s="3"/>
      <c r="L6" s="3"/>
      <c r="M6" s="3"/>
    </row>
    <row r="7" spans="1:13" ht="181.5" customHeight="1">
      <c r="A7" s="732" t="s">
        <v>209</v>
      </c>
      <c r="B7" s="677"/>
      <c r="C7" s="677"/>
      <c r="D7" s="677"/>
      <c r="E7" s="3"/>
      <c r="F7" s="3"/>
      <c r="G7" s="3"/>
      <c r="H7" s="3"/>
      <c r="I7" s="3"/>
      <c r="J7" s="3"/>
      <c r="K7" s="3"/>
      <c r="L7" s="3"/>
      <c r="M7" s="3"/>
    </row>
    <row r="8" spans="1:13" ht="15.75">
      <c r="A8" s="663" t="s">
        <v>210</v>
      </c>
      <c r="B8" s="663"/>
      <c r="C8" s="663"/>
      <c r="D8" s="663"/>
      <c r="E8" s="3"/>
      <c r="F8" s="3"/>
      <c r="G8" s="3"/>
      <c r="H8" s="3"/>
      <c r="I8" s="3"/>
      <c r="J8" s="3"/>
      <c r="K8" s="3"/>
      <c r="L8" s="3"/>
      <c r="M8" s="3"/>
    </row>
    <row r="9" spans="1:13" ht="91.5" customHeight="1">
      <c r="A9" s="670" t="s">
        <v>211</v>
      </c>
      <c r="B9" s="671"/>
      <c r="C9" s="671"/>
      <c r="D9" s="671"/>
      <c r="E9" s="3"/>
      <c r="F9" s="3"/>
      <c r="G9" s="3"/>
      <c r="H9" s="3"/>
      <c r="I9" s="3"/>
      <c r="J9" s="3"/>
      <c r="K9" s="3"/>
      <c r="L9" s="3"/>
      <c r="M9" s="3"/>
    </row>
    <row r="10" spans="1:13" ht="29.25" customHeight="1">
      <c r="A10" s="104" t="s">
        <v>104</v>
      </c>
      <c r="B10" s="655" t="s">
        <v>212</v>
      </c>
      <c r="C10" s="656"/>
      <c r="D10" s="104" t="s">
        <v>106</v>
      </c>
      <c r="E10" s="3"/>
      <c r="F10" s="3"/>
      <c r="G10" s="3"/>
      <c r="H10" s="3"/>
      <c r="I10" s="3"/>
      <c r="J10" s="3"/>
      <c r="K10" s="3"/>
      <c r="L10" s="3"/>
      <c r="M10" s="3"/>
    </row>
    <row r="11" spans="1:13" ht="120" customHeight="1">
      <c r="A11" s="170">
        <v>1</v>
      </c>
      <c r="B11" s="745" t="s">
        <v>213</v>
      </c>
      <c r="C11" s="746"/>
      <c r="D11" s="172">
        <f>SUM(eff_histtxblrecog)</f>
        <v>431336710</v>
      </c>
      <c r="E11" s="3"/>
      <c r="F11" s="3"/>
      <c r="G11" s="3"/>
      <c r="H11" s="3"/>
      <c r="I11" s="3"/>
      <c r="J11" s="3"/>
      <c r="L11" s="3"/>
      <c r="M11" s="3"/>
    </row>
    <row r="12" spans="1:13" ht="35.25" customHeight="1">
      <c r="A12" s="170">
        <v>2</v>
      </c>
      <c r="B12" s="753" t="s">
        <v>214</v>
      </c>
      <c r="C12" s="754"/>
      <c r="D12" s="172">
        <f>SUM(eff_histtaxceiling)</f>
        <v>0</v>
      </c>
      <c r="E12" s="3"/>
      <c r="F12" s="3"/>
      <c r="G12" s="3"/>
      <c r="H12" s="3"/>
      <c r="I12" s="3"/>
      <c r="J12" s="3"/>
      <c r="L12" s="3"/>
      <c r="M12" s="3"/>
    </row>
    <row r="13" spans="1:13" ht="29.25" customHeight="1">
      <c r="A13" s="170">
        <v>3</v>
      </c>
      <c r="B13" s="782" t="s">
        <v>215</v>
      </c>
      <c r="C13" s="783"/>
      <c r="D13" s="172">
        <f>SUM(D11-D12)</f>
        <v>431336710</v>
      </c>
      <c r="E13" s="3"/>
      <c r="F13" s="3"/>
      <c r="G13" s="3"/>
      <c r="H13" s="3"/>
      <c r="I13" s="3"/>
      <c r="J13" s="3"/>
      <c r="L13" s="3"/>
      <c r="M13" s="3"/>
    </row>
    <row r="14" spans="1:13" ht="24" customHeight="1">
      <c r="A14" s="739">
        <v>4</v>
      </c>
      <c r="B14" s="784" t="s">
        <v>216</v>
      </c>
      <c r="C14" s="785"/>
      <c r="D14" s="174"/>
      <c r="E14" s="3"/>
      <c r="F14" s="3"/>
      <c r="G14" s="3"/>
      <c r="H14" s="3"/>
      <c r="I14" s="3"/>
      <c r="J14" s="3"/>
      <c r="L14" s="3"/>
      <c r="M14" s="3"/>
    </row>
    <row r="15" spans="1:13" ht="29.25" customHeight="1">
      <c r="A15" s="740"/>
      <c r="B15" s="176" t="s">
        <v>217</v>
      </c>
      <c r="C15" s="177">
        <f>SUM(eff_histchapter313appraisedis)</f>
        <v>0</v>
      </c>
      <c r="D15" s="178"/>
      <c r="E15" s="3"/>
      <c r="F15" s="3"/>
      <c r="G15" s="3"/>
      <c r="H15" s="3"/>
      <c r="I15" s="3"/>
      <c r="J15" s="3"/>
      <c r="L15" s="3"/>
      <c r="M15" s="3"/>
    </row>
    <row r="16" spans="1:13" ht="29.25" customHeight="1">
      <c r="A16" s="740"/>
      <c r="B16" s="176" t="s">
        <v>218</v>
      </c>
      <c r="C16" s="179">
        <f>SUM(eff_histchapter313limitedmo)</f>
        <v>0</v>
      </c>
      <c r="D16" s="178"/>
      <c r="E16" s="3"/>
      <c r="F16" s="3"/>
      <c r="G16" s="3"/>
      <c r="H16" s="3"/>
      <c r="I16" s="3"/>
      <c r="J16" s="3"/>
      <c r="L16" s="3"/>
      <c r="M16" s="3"/>
    </row>
    <row r="17" spans="1:13" ht="29.25" customHeight="1">
      <c r="A17" s="741"/>
      <c r="B17" s="181" t="s">
        <v>219</v>
      </c>
      <c r="C17" s="182"/>
      <c r="D17" s="183">
        <f>SUM(C15-C16)</f>
        <v>0</v>
      </c>
      <c r="E17" s="3"/>
      <c r="F17" s="3"/>
      <c r="G17" s="3"/>
      <c r="H17" s="3"/>
      <c r="I17" s="3"/>
      <c r="J17" s="3"/>
      <c r="L17" s="3"/>
      <c r="M17" s="3"/>
    </row>
    <row r="18" spans="1:13" ht="21" customHeight="1">
      <c r="A18" s="175">
        <v>5</v>
      </c>
      <c r="B18" s="773" t="s">
        <v>220</v>
      </c>
      <c r="C18" s="774"/>
      <c r="D18" s="184">
        <f>SUM(D13,-D17)</f>
        <v>431336710</v>
      </c>
      <c r="E18" s="3"/>
      <c r="F18" s="3"/>
      <c r="G18" s="3"/>
      <c r="H18" s="3"/>
      <c r="I18" s="3"/>
      <c r="J18" s="3"/>
      <c r="L18" s="3"/>
      <c r="M18" s="3"/>
    </row>
    <row r="19" spans="1:13" ht="17.25" customHeight="1">
      <c r="A19" s="739">
        <v>6</v>
      </c>
      <c r="B19" s="786" t="s">
        <v>221</v>
      </c>
      <c r="C19" s="786"/>
      <c r="D19" s="733"/>
      <c r="E19" s="3"/>
      <c r="F19" s="3"/>
      <c r="G19" s="3"/>
      <c r="H19" s="3"/>
      <c r="I19" s="3"/>
      <c r="J19" s="3"/>
      <c r="L19" s="3"/>
      <c r="M19" s="3"/>
    </row>
    <row r="20" spans="1:13" ht="21" customHeight="1">
      <c r="A20" s="740"/>
      <c r="B20" s="185" t="s">
        <v>222</v>
      </c>
      <c r="C20" s="186">
        <f>SUM(eff_histtaxratemo)</f>
        <v>0.000326</v>
      </c>
      <c r="D20" s="734"/>
      <c r="E20" s="3"/>
      <c r="F20" s="3"/>
      <c r="G20" s="3"/>
      <c r="H20" s="3"/>
      <c r="I20" s="3"/>
      <c r="J20" s="3"/>
      <c r="L20" s="3"/>
      <c r="M20" s="3"/>
    </row>
    <row r="21" spans="1:13" ht="21" customHeight="1">
      <c r="A21" s="741"/>
      <c r="B21" s="187" t="s">
        <v>223</v>
      </c>
      <c r="C21" s="188">
        <f>SUM(eff_histtaxrateis)</f>
        <v>0</v>
      </c>
      <c r="D21" s="735"/>
      <c r="E21" s="3"/>
      <c r="F21" s="3"/>
      <c r="G21" s="3"/>
      <c r="H21" s="3"/>
      <c r="I21" s="3"/>
      <c r="J21" s="3"/>
      <c r="L21" s="3"/>
      <c r="M21" s="3"/>
    </row>
    <row r="22" spans="1:13" ht="18" customHeight="1">
      <c r="A22" s="738" t="s">
        <v>224</v>
      </c>
      <c r="B22" s="738"/>
      <c r="C22" s="738"/>
      <c r="D22" s="56" t="s">
        <v>225</v>
      </c>
      <c r="E22" s="3"/>
      <c r="F22" s="3"/>
      <c r="G22" s="3"/>
      <c r="H22" s="3"/>
      <c r="I22" s="3"/>
      <c r="J22" s="3"/>
      <c r="L22" s="3"/>
      <c r="M22" s="3"/>
    </row>
    <row r="23" spans="1:13" ht="29.25" customHeight="1">
      <c r="A23" s="104" t="s">
        <v>104</v>
      </c>
      <c r="B23" s="655" t="s">
        <v>105</v>
      </c>
      <c r="C23" s="656"/>
      <c r="D23" s="104" t="s">
        <v>106</v>
      </c>
      <c r="E23" s="3"/>
      <c r="F23" s="3"/>
      <c r="G23" s="3"/>
      <c r="H23" s="3"/>
      <c r="I23" s="3"/>
      <c r="J23" s="3"/>
      <c r="L23" s="3"/>
      <c r="M23" s="3"/>
    </row>
    <row r="24" spans="1:13" ht="33" customHeight="1">
      <c r="A24" s="189">
        <v>7</v>
      </c>
      <c r="B24" s="736" t="s">
        <v>226</v>
      </c>
      <c r="C24" s="737"/>
      <c r="D24" s="190"/>
      <c r="E24" s="3"/>
      <c r="F24" s="3"/>
      <c r="G24" s="3"/>
      <c r="H24" s="3"/>
      <c r="I24" s="3"/>
      <c r="J24" s="3"/>
      <c r="L24" s="3"/>
      <c r="M24" s="3"/>
    </row>
    <row r="25" spans="1:13" ht="20.25" customHeight="1">
      <c r="A25" s="191"/>
      <c r="B25" s="192" t="s">
        <v>227</v>
      </c>
      <c r="C25" s="193">
        <v>0</v>
      </c>
      <c r="D25" s="194"/>
      <c r="E25" s="3"/>
      <c r="F25" s="3"/>
      <c r="G25" s="3"/>
      <c r="H25" s="3"/>
      <c r="I25" s="3"/>
      <c r="J25" s="3"/>
      <c r="L25" s="3"/>
      <c r="M25" s="3"/>
    </row>
    <row r="26" spans="1:13" ht="20.25" customHeight="1">
      <c r="A26" s="191"/>
      <c r="B26" s="192" t="s">
        <v>228</v>
      </c>
      <c r="C26" s="195">
        <v>0</v>
      </c>
      <c r="D26" s="196"/>
      <c r="E26" s="3"/>
      <c r="F26" s="3"/>
      <c r="G26" s="3"/>
      <c r="H26" s="3"/>
      <c r="I26" s="3"/>
      <c r="J26" s="3"/>
      <c r="L26" s="3"/>
      <c r="M26" s="3"/>
    </row>
    <row r="27" spans="1:13" ht="20.25" customHeight="1">
      <c r="A27" s="197"/>
      <c r="B27" s="198" t="s">
        <v>229</v>
      </c>
      <c r="C27" s="171"/>
      <c r="D27" s="199">
        <f>SUM(C25-C26)</f>
        <v>0</v>
      </c>
      <c r="E27" s="3"/>
      <c r="F27" s="3"/>
      <c r="G27" s="3"/>
      <c r="H27" s="3"/>
      <c r="I27" s="3"/>
      <c r="J27" s="3"/>
      <c r="L27" s="3"/>
      <c r="M27" s="3"/>
    </row>
    <row r="28" spans="1:13" ht="21" customHeight="1">
      <c r="A28" s="189">
        <v>8</v>
      </c>
      <c r="B28" s="736" t="s">
        <v>230</v>
      </c>
      <c r="C28" s="737"/>
      <c r="D28" s="190"/>
      <c r="E28" s="3"/>
      <c r="F28" s="3"/>
      <c r="G28" s="3"/>
      <c r="H28" s="3"/>
      <c r="I28" s="3"/>
      <c r="J28" s="3"/>
      <c r="K28" s="3"/>
      <c r="L28" s="3"/>
      <c r="M28" s="3"/>
    </row>
    <row r="29" spans="1:13" ht="26.25" customHeight="1">
      <c r="A29" s="200"/>
      <c r="B29" s="201" t="s">
        <v>116</v>
      </c>
      <c r="C29" s="202">
        <v>0</v>
      </c>
      <c r="D29" s="203"/>
      <c r="E29" s="3"/>
      <c r="F29" s="3"/>
      <c r="G29" s="3"/>
      <c r="H29" s="3"/>
      <c r="I29" s="3"/>
      <c r="J29" s="3"/>
      <c r="K29" s="3"/>
      <c r="L29" s="3"/>
      <c r="M29" s="3"/>
    </row>
    <row r="30" spans="1:13" ht="22.5" customHeight="1">
      <c r="A30" s="200"/>
      <c r="B30" s="201" t="s">
        <v>231</v>
      </c>
      <c r="C30" s="204">
        <v>0</v>
      </c>
      <c r="D30" s="205"/>
      <c r="E30" s="3"/>
      <c r="F30" s="3"/>
      <c r="G30" s="3"/>
      <c r="H30" s="3"/>
      <c r="I30" s="3"/>
      <c r="J30" s="3"/>
      <c r="K30" s="3"/>
      <c r="L30" s="3"/>
      <c r="M30" s="3"/>
    </row>
    <row r="31" spans="1:13" ht="20.25" customHeight="1">
      <c r="A31" s="180"/>
      <c r="B31" s="206" t="s">
        <v>232</v>
      </c>
      <c r="C31" s="207"/>
      <c r="D31" s="208">
        <f>SUM(C29-C30)</f>
        <v>0</v>
      </c>
      <c r="E31" s="3"/>
      <c r="F31" s="3"/>
      <c r="G31" s="3"/>
      <c r="H31" s="3"/>
      <c r="I31" s="3"/>
      <c r="J31" s="3"/>
      <c r="K31" s="3"/>
      <c r="L31" s="3"/>
      <c r="M31" s="3"/>
    </row>
    <row r="32" spans="1:13" ht="25.5" customHeight="1">
      <c r="A32" s="180">
        <v>9</v>
      </c>
      <c r="B32" s="751" t="s">
        <v>233</v>
      </c>
      <c r="C32" s="752"/>
      <c r="D32" s="210">
        <f>SUM(D31,D27)</f>
        <v>0</v>
      </c>
      <c r="E32" s="3"/>
      <c r="F32" s="3"/>
      <c r="G32" s="3"/>
      <c r="H32" s="3"/>
      <c r="I32" s="3"/>
      <c r="J32" s="3"/>
      <c r="K32" s="3"/>
      <c r="L32" s="3"/>
      <c r="M32" s="3"/>
    </row>
    <row r="33" spans="1:9" ht="46.5" customHeight="1">
      <c r="A33" s="170">
        <v>10</v>
      </c>
      <c r="B33" s="753" t="s">
        <v>234</v>
      </c>
      <c r="C33" s="755"/>
      <c r="D33" s="210">
        <f>SUM(D32,D18)</f>
        <v>431336710</v>
      </c>
      <c r="E33" s="3"/>
      <c r="F33" s="3"/>
      <c r="G33" s="3"/>
      <c r="H33" s="3"/>
      <c r="I33" s="3"/>
    </row>
    <row r="34" spans="1:9" ht="47.25" customHeight="1">
      <c r="A34" s="170">
        <v>11</v>
      </c>
      <c r="B34" s="753" t="s">
        <v>235</v>
      </c>
      <c r="C34" s="754"/>
      <c r="D34" s="210">
        <f>SUM(D32,D13)</f>
        <v>431336710</v>
      </c>
      <c r="E34" s="3"/>
      <c r="F34" s="3"/>
      <c r="G34" s="3"/>
      <c r="H34" s="3"/>
      <c r="I34" s="3"/>
    </row>
    <row r="35" spans="1:9" ht="39" customHeight="1">
      <c r="A35" s="173">
        <v>12</v>
      </c>
      <c r="B35" s="773" t="s">
        <v>236</v>
      </c>
      <c r="C35" s="787"/>
      <c r="D35" s="211">
        <v>0</v>
      </c>
      <c r="E35" s="3"/>
      <c r="F35" s="3"/>
      <c r="G35" s="3"/>
      <c r="H35" s="3"/>
      <c r="I35" s="3"/>
    </row>
    <row r="36" spans="1:9" ht="74.25" customHeight="1">
      <c r="A36" s="739">
        <v>13</v>
      </c>
      <c r="B36" s="749" t="s">
        <v>237</v>
      </c>
      <c r="C36" s="750"/>
      <c r="D36" s="811"/>
      <c r="E36" s="3"/>
      <c r="F36" s="3"/>
      <c r="G36" s="3"/>
      <c r="H36" s="3"/>
      <c r="I36" s="3"/>
    </row>
    <row r="37" spans="1:9" ht="21" customHeight="1">
      <c r="A37" s="740"/>
      <c r="B37" s="125" t="s">
        <v>238</v>
      </c>
      <c r="C37" s="212">
        <f>SUM(eff_histabsolutexempt)</f>
        <v>135</v>
      </c>
      <c r="D37" s="812"/>
      <c r="E37" s="3"/>
      <c r="F37" s="3"/>
      <c r="G37" s="3"/>
      <c r="H37" s="3"/>
      <c r="I37" s="3"/>
    </row>
    <row r="38" spans="1:9" ht="32.25" customHeight="1">
      <c r="A38" s="740"/>
      <c r="B38" s="125" t="s">
        <v>239</v>
      </c>
      <c r="C38" s="213">
        <f>SUM(eff_partialexempt)</f>
        <v>550237</v>
      </c>
      <c r="D38" s="813"/>
      <c r="E38" s="3"/>
      <c r="F38" s="3"/>
      <c r="G38" s="3"/>
      <c r="H38" s="3"/>
      <c r="I38" s="3"/>
    </row>
    <row r="39" spans="1:9" ht="25.5" customHeight="1">
      <c r="A39" s="740"/>
      <c r="B39" s="125" t="s">
        <v>240</v>
      </c>
      <c r="C39" s="214"/>
      <c r="D39" s="215">
        <f>SUM(C37,C38)</f>
        <v>550372</v>
      </c>
      <c r="E39" s="3"/>
      <c r="F39" s="3"/>
      <c r="G39" s="3"/>
      <c r="H39" s="3"/>
      <c r="I39" s="3"/>
    </row>
    <row r="40" spans="1:9" ht="63" customHeight="1">
      <c r="A40" s="739">
        <v>14</v>
      </c>
      <c r="B40" s="773" t="s">
        <v>241</v>
      </c>
      <c r="C40" s="774"/>
      <c r="D40" s="814"/>
      <c r="E40" s="3"/>
      <c r="F40" s="3"/>
      <c r="G40" s="3"/>
      <c r="H40" s="3"/>
      <c r="I40" s="3"/>
    </row>
    <row r="41" spans="1:9" ht="20.25" customHeight="1">
      <c r="A41" s="740"/>
      <c r="B41" s="216" t="s">
        <v>242</v>
      </c>
      <c r="C41" s="217">
        <f>SUM(eff_histprdmkt)</f>
        <v>0</v>
      </c>
      <c r="D41" s="815"/>
      <c r="E41" s="3"/>
      <c r="F41" s="3"/>
      <c r="G41" s="3"/>
      <c r="H41" s="3"/>
      <c r="I41" s="3"/>
    </row>
    <row r="42" spans="1:9" ht="20.25" customHeight="1">
      <c r="A42" s="740"/>
      <c r="B42" s="216" t="s">
        <v>243</v>
      </c>
      <c r="C42" s="218">
        <f>SUM(eff_prd)</f>
        <v>0</v>
      </c>
      <c r="D42" s="816"/>
      <c r="E42" s="3"/>
      <c r="F42" s="3"/>
      <c r="G42" s="3"/>
      <c r="H42" s="3"/>
      <c r="I42" s="3"/>
    </row>
    <row r="43" spans="1:9" ht="20.25" customHeight="1">
      <c r="A43" s="741"/>
      <c r="B43" s="219" t="s">
        <v>244</v>
      </c>
      <c r="C43" s="220"/>
      <c r="D43" s="183">
        <f>SUM(C41-C42)</f>
        <v>0</v>
      </c>
      <c r="E43" s="3"/>
      <c r="F43" s="3"/>
      <c r="G43" s="3"/>
      <c r="H43" s="3"/>
      <c r="I43" s="3"/>
    </row>
    <row r="44" spans="1:9" ht="21" customHeight="1">
      <c r="A44" s="170">
        <v>15</v>
      </c>
      <c r="B44" s="745" t="s">
        <v>245</v>
      </c>
      <c r="C44" s="746"/>
      <c r="D44" s="208">
        <f>SUM(D35,D39,D43)</f>
        <v>550372</v>
      </c>
      <c r="E44" s="3"/>
      <c r="F44" s="3"/>
      <c r="G44" s="3"/>
      <c r="H44" s="3"/>
      <c r="I44" s="3"/>
    </row>
    <row r="45" spans="1:9" ht="63.75" customHeight="1">
      <c r="A45" s="221">
        <v>16</v>
      </c>
      <c r="B45" s="747" t="s">
        <v>246</v>
      </c>
      <c r="C45" s="748"/>
      <c r="D45" s="222">
        <v>0</v>
      </c>
      <c r="E45" s="3"/>
      <c r="F45" s="3"/>
      <c r="G45" s="3"/>
      <c r="H45" s="3"/>
      <c r="I45" s="3"/>
    </row>
    <row r="46" spans="1:9" ht="63" customHeight="1">
      <c r="A46" s="221">
        <v>17</v>
      </c>
      <c r="B46" s="745" t="s">
        <v>247</v>
      </c>
      <c r="C46" s="746"/>
      <c r="D46" s="223">
        <v>0</v>
      </c>
      <c r="E46" s="3"/>
      <c r="F46" s="3"/>
      <c r="G46" s="3"/>
      <c r="H46" s="3"/>
      <c r="I46" s="3"/>
    </row>
    <row r="47" spans="1:9" ht="23.25" customHeight="1">
      <c r="A47" s="221">
        <v>18</v>
      </c>
      <c r="B47" s="745" t="s">
        <v>248</v>
      </c>
      <c r="C47" s="746"/>
      <c r="D47" s="224">
        <f>SUM(C20*D45)/100</f>
        <v>0</v>
      </c>
      <c r="E47" s="3"/>
      <c r="F47" s="3"/>
      <c r="G47" s="3"/>
      <c r="H47" s="3"/>
      <c r="I47" s="3"/>
    </row>
    <row r="48" spans="1:9" ht="23.25" customHeight="1">
      <c r="A48" s="225"/>
      <c r="B48" s="226"/>
      <c r="C48" s="226"/>
      <c r="D48" s="227"/>
      <c r="E48" s="3"/>
      <c r="F48" s="3"/>
      <c r="G48" s="3"/>
      <c r="H48" s="3"/>
      <c r="I48" s="3"/>
    </row>
    <row r="49" spans="1:9" ht="18" customHeight="1">
      <c r="A49" s="738" t="s">
        <v>224</v>
      </c>
      <c r="B49" s="738"/>
      <c r="C49" s="738"/>
      <c r="D49" s="56" t="s">
        <v>225</v>
      </c>
      <c r="E49" s="3"/>
      <c r="F49" s="3"/>
      <c r="G49" s="3"/>
      <c r="H49" s="3"/>
      <c r="I49" s="3"/>
    </row>
    <row r="50" spans="1:9" ht="29.25" customHeight="1">
      <c r="A50" s="228" t="s">
        <v>104</v>
      </c>
      <c r="B50" s="792" t="s">
        <v>249</v>
      </c>
      <c r="C50" s="793"/>
      <c r="D50" s="228" t="s">
        <v>106</v>
      </c>
      <c r="E50" s="3"/>
      <c r="F50" s="3"/>
      <c r="G50" s="3"/>
      <c r="H50" s="3"/>
      <c r="I50" s="3"/>
    </row>
    <row r="51" spans="1:9" ht="23.25" customHeight="1">
      <c r="A51" s="189">
        <v>19</v>
      </c>
      <c r="B51" s="745" t="s">
        <v>250</v>
      </c>
      <c r="C51" s="746"/>
      <c r="D51" s="229">
        <f>SUM(C21*D46)/100</f>
        <v>0</v>
      </c>
      <c r="E51" s="3"/>
      <c r="F51" s="3"/>
      <c r="G51" s="3"/>
      <c r="H51" s="3"/>
      <c r="I51" s="3"/>
    </row>
    <row r="52" spans="1:9" ht="78" customHeight="1">
      <c r="A52" s="189">
        <v>20</v>
      </c>
      <c r="B52" s="790" t="s">
        <v>251</v>
      </c>
      <c r="C52" s="791"/>
      <c r="D52" s="819"/>
      <c r="E52" s="3"/>
      <c r="F52" s="3"/>
      <c r="G52" s="3"/>
      <c r="H52" s="3"/>
      <c r="I52" s="3"/>
    </row>
    <row r="53" spans="1:9" ht="19.5" customHeight="1">
      <c r="A53" s="200"/>
      <c r="B53" s="201" t="s">
        <v>252</v>
      </c>
      <c r="C53" s="230">
        <v>0</v>
      </c>
      <c r="D53" s="820"/>
      <c r="E53" s="3"/>
      <c r="F53" s="3"/>
      <c r="G53" s="3"/>
      <c r="H53" s="3"/>
      <c r="I53" s="3"/>
    </row>
    <row r="54" spans="1:13" ht="21" customHeight="1">
      <c r="A54" s="180"/>
      <c r="B54" s="206" t="s">
        <v>253</v>
      </c>
      <c r="C54" s="230">
        <v>0</v>
      </c>
      <c r="D54" s="821"/>
      <c r="E54" s="3"/>
      <c r="F54" s="3"/>
      <c r="G54" s="3"/>
      <c r="H54" s="3"/>
      <c r="I54" s="3"/>
      <c r="J54" s="3"/>
      <c r="K54" s="3"/>
      <c r="L54" s="3"/>
      <c r="M54" s="3"/>
    </row>
    <row r="55" spans="1:13" ht="21.75" customHeight="1">
      <c r="A55" s="170">
        <v>21</v>
      </c>
      <c r="B55" s="753" t="s">
        <v>254</v>
      </c>
      <c r="C55" s="754"/>
      <c r="D55" s="231">
        <f>SUM(D47,C53)</f>
        <v>0</v>
      </c>
      <c r="E55" s="232"/>
      <c r="F55" s="232"/>
      <c r="G55" s="232"/>
      <c r="H55" s="232"/>
      <c r="I55" s="232"/>
      <c r="J55" s="232"/>
      <c r="K55" s="232"/>
      <c r="L55" s="232"/>
      <c r="M55" s="232"/>
    </row>
    <row r="56" spans="1:13" ht="22.5" customHeight="1">
      <c r="A56" s="173">
        <v>22</v>
      </c>
      <c r="B56" s="788" t="s">
        <v>255</v>
      </c>
      <c r="C56" s="789"/>
      <c r="D56" s="233">
        <f>SUM(D51,C54)</f>
        <v>0</v>
      </c>
      <c r="E56" s="3"/>
      <c r="F56" s="3"/>
      <c r="G56" s="3"/>
      <c r="H56" s="3"/>
      <c r="I56" s="234"/>
      <c r="J56" s="3"/>
      <c r="K56" s="3"/>
      <c r="L56" s="3"/>
      <c r="M56" s="3"/>
    </row>
    <row r="57" spans="1:13" ht="60.75" customHeight="1">
      <c r="A57" s="739">
        <v>23</v>
      </c>
      <c r="B57" s="773" t="s">
        <v>256</v>
      </c>
      <c r="C57" s="774"/>
      <c r="D57" s="805"/>
      <c r="E57" s="3"/>
      <c r="F57" s="3"/>
      <c r="G57" s="3"/>
      <c r="H57" s="3"/>
      <c r="I57" s="3"/>
      <c r="J57" s="3"/>
      <c r="K57" s="3"/>
      <c r="L57" s="3"/>
      <c r="M57" s="3"/>
    </row>
    <row r="58" spans="1:13" ht="21" customHeight="1">
      <c r="A58" s="740"/>
      <c r="B58" s="216" t="s">
        <v>257</v>
      </c>
      <c r="C58" s="235">
        <f>SUM(eff_txbl)</f>
        <v>399135056</v>
      </c>
      <c r="D58" s="806"/>
      <c r="E58" s="3"/>
      <c r="F58" s="3"/>
      <c r="G58" s="3"/>
      <c r="H58" s="3"/>
      <c r="I58" s="3"/>
      <c r="J58" s="3"/>
      <c r="K58" s="3"/>
      <c r="L58" s="3"/>
      <c r="M58" s="3"/>
    </row>
    <row r="59" spans="1:13" ht="48" customHeight="1">
      <c r="A59" s="740"/>
      <c r="B59" s="236" t="s">
        <v>258</v>
      </c>
      <c r="C59" s="237">
        <f>SUM(eff_pollution)</f>
        <v>0</v>
      </c>
      <c r="D59" s="807"/>
      <c r="E59" s="3"/>
      <c r="F59" s="3"/>
      <c r="G59" s="3"/>
      <c r="H59" s="3"/>
      <c r="I59" s="3"/>
      <c r="J59" s="3"/>
      <c r="K59" s="3"/>
      <c r="L59" s="3"/>
      <c r="M59" s="3"/>
    </row>
    <row r="60" spans="1:4" ht="21" customHeight="1">
      <c r="A60" s="741"/>
      <c r="B60" s="238" t="s">
        <v>259</v>
      </c>
      <c r="C60" s="239"/>
      <c r="D60" s="183">
        <f>SUM(C58-C59)</f>
        <v>399135056</v>
      </c>
    </row>
    <row r="61" spans="1:4" ht="33.75" customHeight="1">
      <c r="A61" s="739">
        <v>24</v>
      </c>
      <c r="B61" s="773" t="s">
        <v>260</v>
      </c>
      <c r="C61" s="774"/>
      <c r="D61" s="240"/>
    </row>
    <row r="62" spans="1:4" ht="92.25" customHeight="1">
      <c r="A62" s="740"/>
      <c r="B62" s="241" t="s">
        <v>261</v>
      </c>
      <c r="C62" s="106">
        <v>0</v>
      </c>
      <c r="D62" s="242" t="s">
        <v>141</v>
      </c>
    </row>
    <row r="63" spans="1:4" ht="158.25" customHeight="1">
      <c r="A63" s="740"/>
      <c r="B63" s="243" t="s">
        <v>262</v>
      </c>
      <c r="C63" s="244">
        <v>0</v>
      </c>
      <c r="D63" s="245"/>
    </row>
    <row r="64" spans="1:4" ht="21" customHeight="1">
      <c r="A64" s="741"/>
      <c r="B64" s="246" t="s">
        <v>263</v>
      </c>
      <c r="C64" s="247"/>
      <c r="D64" s="248">
        <f>SUM(C63,C62)</f>
        <v>0</v>
      </c>
    </row>
    <row r="65" spans="1:4" ht="21" customHeight="1">
      <c r="A65" s="739">
        <v>25</v>
      </c>
      <c r="B65" s="796" t="s">
        <v>264</v>
      </c>
      <c r="C65" s="797"/>
      <c r="D65" s="808"/>
    </row>
    <row r="66" spans="1:4" ht="48.75" customHeight="1">
      <c r="A66" s="740"/>
      <c r="B66" s="243" t="s">
        <v>265</v>
      </c>
      <c r="C66" s="249">
        <f>SUM(eff_taxceiling)</f>
        <v>0</v>
      </c>
      <c r="D66" s="809"/>
    </row>
    <row r="67" spans="1:4" ht="43.5" customHeight="1">
      <c r="A67" s="740"/>
      <c r="B67" s="243" t="s">
        <v>266</v>
      </c>
      <c r="C67" s="250">
        <f>SUM(eff_newchapter313)</f>
        <v>0</v>
      </c>
      <c r="D67" s="810"/>
    </row>
    <row r="68" spans="1:4" ht="21" customHeight="1">
      <c r="A68" s="741"/>
      <c r="B68" s="251" t="s">
        <v>267</v>
      </c>
      <c r="C68" s="247"/>
      <c r="D68" s="248">
        <f>SUM(C67,C66)</f>
        <v>0</v>
      </c>
    </row>
    <row r="69" spans="1:4" ht="21" customHeight="1">
      <c r="A69" s="173">
        <v>26</v>
      </c>
      <c r="B69" s="753" t="s">
        <v>268</v>
      </c>
      <c r="C69" s="754"/>
      <c r="D69" s="252">
        <f>SUM(D60,D64)-D68</f>
        <v>399135056</v>
      </c>
    </row>
    <row r="70" spans="1:4" ht="21" customHeight="1">
      <c r="A70" s="173">
        <v>27</v>
      </c>
      <c r="B70" s="796" t="s">
        <v>269</v>
      </c>
      <c r="C70" s="797"/>
      <c r="D70" s="808"/>
    </row>
    <row r="71" spans="1:4" ht="33" customHeight="1">
      <c r="A71" s="253"/>
      <c r="B71" s="243" t="s">
        <v>270</v>
      </c>
      <c r="C71" s="254">
        <v>0</v>
      </c>
      <c r="D71" s="809"/>
    </row>
    <row r="72" spans="1:4" ht="35.25" customHeight="1">
      <c r="A72" s="253"/>
      <c r="B72" s="243" t="s">
        <v>271</v>
      </c>
      <c r="C72" s="244">
        <v>0</v>
      </c>
      <c r="D72" s="810"/>
    </row>
    <row r="73" spans="1:4" ht="21" customHeight="1">
      <c r="A73" s="180"/>
      <c r="B73" s="246" t="s">
        <v>272</v>
      </c>
      <c r="C73" s="247"/>
      <c r="D73" s="248">
        <f>SUM(C71-C72)</f>
        <v>0</v>
      </c>
    </row>
    <row r="74" spans="1:4" ht="21" customHeight="1">
      <c r="A74" s="255"/>
      <c r="B74" s="256"/>
      <c r="C74" s="256"/>
      <c r="D74" s="257"/>
    </row>
    <row r="75" spans="1:7" ht="18" customHeight="1">
      <c r="A75" s="763" t="s">
        <v>224</v>
      </c>
      <c r="B75" s="763"/>
      <c r="C75" s="763"/>
      <c r="D75" s="56" t="s">
        <v>225</v>
      </c>
      <c r="G75" s="166"/>
    </row>
    <row r="76" spans="1:4" ht="29.25" customHeight="1">
      <c r="A76" s="104" t="s">
        <v>104</v>
      </c>
      <c r="B76" s="655" t="s">
        <v>249</v>
      </c>
      <c r="C76" s="656"/>
      <c r="D76" s="104" t="s">
        <v>106</v>
      </c>
    </row>
    <row r="77" spans="1:4" ht="20.25" customHeight="1">
      <c r="A77" s="170">
        <v>28</v>
      </c>
      <c r="B77" s="761" t="s">
        <v>273</v>
      </c>
      <c r="C77" s="762"/>
      <c r="D77" s="172">
        <f>SUM(D69-D73)</f>
        <v>399135056</v>
      </c>
    </row>
    <row r="78" spans="1:4" ht="47.25" customHeight="1">
      <c r="A78" s="173">
        <v>29</v>
      </c>
      <c r="B78" s="775" t="s">
        <v>274</v>
      </c>
      <c r="C78" s="776"/>
      <c r="D78" s="258">
        <v>0</v>
      </c>
    </row>
    <row r="79" spans="1:4" ht="93.75" customHeight="1">
      <c r="A79" s="221">
        <v>30</v>
      </c>
      <c r="B79" s="753" t="s">
        <v>275</v>
      </c>
      <c r="C79" s="754"/>
      <c r="D79" s="172">
        <f>SUM(eff_newtxbl)</f>
        <v>5200259</v>
      </c>
    </row>
    <row r="80" spans="1:4" ht="20.25" customHeight="1">
      <c r="A80" s="221">
        <v>31</v>
      </c>
      <c r="B80" s="794" t="s">
        <v>276</v>
      </c>
      <c r="C80" s="795"/>
      <c r="D80" s="259">
        <f>SUM(D79,D78)</f>
        <v>5200259</v>
      </c>
    </row>
    <row r="81" spans="1:4" ht="20.25" customHeight="1">
      <c r="A81" s="221">
        <v>32</v>
      </c>
      <c r="B81" s="753" t="s">
        <v>277</v>
      </c>
      <c r="C81" s="754"/>
      <c r="D81" s="259">
        <f>SUM(D77-D80)</f>
        <v>393934797</v>
      </c>
    </row>
    <row r="82" spans="1:4" ht="20.25" customHeight="1">
      <c r="A82" s="221">
        <v>33</v>
      </c>
      <c r="B82" s="764" t="s">
        <v>278</v>
      </c>
      <c r="C82" s="765"/>
      <c r="D82" s="260">
        <f>SUM(D69-D80)</f>
        <v>393934797</v>
      </c>
    </row>
    <row r="83" spans="1:4" ht="36" customHeight="1">
      <c r="A83" s="221">
        <v>34</v>
      </c>
      <c r="B83" s="766" t="s">
        <v>279</v>
      </c>
      <c r="C83" s="767"/>
      <c r="D83" s="261">
        <f>SUM(D55/D81)*100</f>
        <v>0</v>
      </c>
    </row>
    <row r="84" spans="1:4" ht="20.25" customHeight="1">
      <c r="A84" s="221">
        <v>35</v>
      </c>
      <c r="B84" s="766" t="s">
        <v>280</v>
      </c>
      <c r="C84" s="767"/>
      <c r="D84" s="261">
        <f>SUM(D56/D82)*100</f>
        <v>0</v>
      </c>
    </row>
    <row r="85" spans="1:4" ht="20.25" customHeight="1">
      <c r="A85" s="221">
        <v>36</v>
      </c>
      <c r="B85" s="753" t="s">
        <v>281</v>
      </c>
      <c r="C85" s="754"/>
      <c r="D85" s="261">
        <f>SUM(D84,D83)</f>
        <v>0</v>
      </c>
    </row>
    <row r="86" spans="1:4" ht="15.75" customHeight="1">
      <c r="A86" s="756" t="s">
        <v>282</v>
      </c>
      <c r="B86" s="757"/>
      <c r="C86" s="757"/>
      <c r="D86" s="758"/>
    </row>
    <row r="87" spans="1:4" ht="359.25" customHeight="1">
      <c r="A87" s="759" t="s">
        <v>283</v>
      </c>
      <c r="B87" s="760"/>
      <c r="C87" s="760"/>
      <c r="D87" s="760"/>
    </row>
    <row r="88" spans="1:4" ht="39" customHeight="1">
      <c r="A88" s="147" t="s">
        <v>104</v>
      </c>
      <c r="B88" s="772" t="s">
        <v>284</v>
      </c>
      <c r="C88" s="632"/>
      <c r="D88" s="148" t="s">
        <v>106</v>
      </c>
    </row>
    <row r="89" spans="1:4" ht="57" customHeight="1">
      <c r="A89" s="170">
        <v>37</v>
      </c>
      <c r="B89" s="753" t="s">
        <v>285</v>
      </c>
      <c r="C89" s="754"/>
      <c r="D89" s="263">
        <v>0</v>
      </c>
    </row>
    <row r="90" spans="1:4" ht="31.5" customHeight="1">
      <c r="A90" s="739">
        <v>38</v>
      </c>
      <c r="B90" s="773" t="s">
        <v>286</v>
      </c>
      <c r="C90" s="774"/>
      <c r="D90" s="817"/>
    </row>
    <row r="91" spans="1:4" ht="31.5" customHeight="1">
      <c r="A91" s="740"/>
      <c r="B91" s="236" t="s">
        <v>287</v>
      </c>
      <c r="C91" s="264">
        <v>0</v>
      </c>
      <c r="D91" s="818"/>
    </row>
    <row r="92" spans="1:4" ht="24" customHeight="1">
      <c r="A92" s="741"/>
      <c r="B92" s="219" t="s">
        <v>288</v>
      </c>
      <c r="C92" s="264">
        <v>0</v>
      </c>
      <c r="D92" s="265">
        <v>0</v>
      </c>
    </row>
    <row r="93" spans="1:4" ht="24" customHeight="1">
      <c r="A93" s="255"/>
      <c r="B93" s="155"/>
      <c r="C93" s="266"/>
      <c r="D93" s="267"/>
    </row>
    <row r="94" spans="1:4" ht="18" customHeight="1">
      <c r="A94" s="804" t="s">
        <v>224</v>
      </c>
      <c r="B94" s="804"/>
      <c r="C94" s="804"/>
      <c r="D94" s="56" t="s">
        <v>225</v>
      </c>
    </row>
    <row r="95" spans="1:4" ht="40.5" customHeight="1">
      <c r="A95" s="147" t="s">
        <v>104</v>
      </c>
      <c r="B95" s="772" t="s">
        <v>284</v>
      </c>
      <c r="C95" s="632"/>
      <c r="D95" s="148" t="s">
        <v>106</v>
      </c>
    </row>
    <row r="96" spans="1:4" ht="51" customHeight="1">
      <c r="A96" s="221">
        <v>39</v>
      </c>
      <c r="B96" s="773" t="s">
        <v>289</v>
      </c>
      <c r="C96" s="774"/>
      <c r="D96" s="268">
        <v>0</v>
      </c>
    </row>
    <row r="97" spans="1:4" ht="96" customHeight="1">
      <c r="A97" s="800">
        <v>40</v>
      </c>
      <c r="B97" s="798" t="s">
        <v>290</v>
      </c>
      <c r="C97" s="799"/>
      <c r="D97" s="269"/>
    </row>
    <row r="98" spans="1:4" ht="139.5" customHeight="1">
      <c r="A98" s="801"/>
      <c r="B98" s="236" t="s">
        <v>291</v>
      </c>
      <c r="C98" s="230">
        <v>0</v>
      </c>
      <c r="D98" s="270"/>
    </row>
    <row r="99" spans="1:4" ht="21" customHeight="1">
      <c r="A99" s="801"/>
      <c r="B99" s="236" t="s">
        <v>292</v>
      </c>
      <c r="C99" s="271">
        <v>0</v>
      </c>
      <c r="D99" s="272"/>
    </row>
    <row r="100" spans="1:4" ht="51" customHeight="1">
      <c r="A100" s="801"/>
      <c r="B100" s="236" t="s">
        <v>293</v>
      </c>
      <c r="C100" s="273">
        <v>0</v>
      </c>
      <c r="D100" s="274"/>
    </row>
    <row r="101" spans="1:4" ht="24.75" customHeight="1">
      <c r="A101" s="802"/>
      <c r="B101" s="764" t="s">
        <v>294</v>
      </c>
      <c r="C101" s="765"/>
      <c r="D101" s="177">
        <f>SUM(-C100,-C99,C98)</f>
        <v>0</v>
      </c>
    </row>
    <row r="102" spans="1:4" ht="33.75" customHeight="1">
      <c r="A102" s="170">
        <v>41</v>
      </c>
      <c r="B102" s="753" t="s">
        <v>295</v>
      </c>
      <c r="C102" s="754"/>
      <c r="D102" s="275">
        <v>0</v>
      </c>
    </row>
    <row r="103" spans="1:4" ht="21" customHeight="1">
      <c r="A103" s="170">
        <v>42</v>
      </c>
      <c r="B103" s="639" t="s">
        <v>296</v>
      </c>
      <c r="C103" s="628"/>
      <c r="D103" s="276">
        <f>SUM(D101-D102)</f>
        <v>0</v>
      </c>
    </row>
    <row r="104" spans="1:4" ht="65.25" customHeight="1">
      <c r="A104" s="739">
        <v>43</v>
      </c>
      <c r="B104" s="773" t="s">
        <v>297</v>
      </c>
      <c r="C104" s="774"/>
      <c r="D104" s="277">
        <v>0</v>
      </c>
    </row>
    <row r="105" spans="1:4" ht="33" customHeight="1">
      <c r="A105" s="740"/>
      <c r="B105" s="236" t="s">
        <v>298</v>
      </c>
      <c r="C105" s="278">
        <v>0</v>
      </c>
      <c r="D105" s="742"/>
    </row>
    <row r="106" spans="1:4" ht="21" customHeight="1">
      <c r="A106" s="740"/>
      <c r="B106" s="236" t="s">
        <v>299</v>
      </c>
      <c r="C106" s="279">
        <v>0</v>
      </c>
      <c r="D106" s="743"/>
    </row>
    <row r="107" spans="1:4" ht="21" customHeight="1">
      <c r="A107" s="740"/>
      <c r="B107" s="236" t="s">
        <v>300</v>
      </c>
      <c r="C107" s="279">
        <v>0</v>
      </c>
      <c r="D107" s="743"/>
    </row>
    <row r="108" spans="1:4" ht="21" customHeight="1">
      <c r="A108" s="741"/>
      <c r="B108" s="246" t="s">
        <v>301</v>
      </c>
      <c r="C108" s="280">
        <v>0</v>
      </c>
      <c r="D108" s="744"/>
    </row>
    <row r="109" spans="1:4" ht="21" customHeight="1">
      <c r="A109" s="170">
        <v>44</v>
      </c>
      <c r="B109" s="753" t="s">
        <v>302</v>
      </c>
      <c r="C109" s="754"/>
      <c r="D109" s="252" t="e">
        <f>SUM(D103/D104)</f>
        <v>#DIV/0!</v>
      </c>
    </row>
    <row r="110" spans="1:4" ht="32.25" customHeight="1">
      <c r="A110" s="170">
        <v>45</v>
      </c>
      <c r="B110" s="753" t="s">
        <v>303</v>
      </c>
      <c r="C110" s="754"/>
      <c r="D110" s="281">
        <f>SUM(D69)</f>
        <v>399135056</v>
      </c>
    </row>
    <row r="111" spans="1:4" ht="21" customHeight="1">
      <c r="A111" s="170">
        <v>46</v>
      </c>
      <c r="B111" s="753" t="s">
        <v>304</v>
      </c>
      <c r="C111" s="754"/>
      <c r="D111" s="152" t="e">
        <f>SUM(D109/D110)*100</f>
        <v>#DIV/0!</v>
      </c>
    </row>
    <row r="112" spans="1:4" ht="69" customHeight="1">
      <c r="A112" s="170">
        <v>47</v>
      </c>
      <c r="B112" s="639" t="s">
        <v>305</v>
      </c>
      <c r="C112" s="628"/>
      <c r="D112" s="282" t="e">
        <f>SUM(D111,D96)</f>
        <v>#DIV/0!</v>
      </c>
    </row>
    <row r="113" spans="1:4" ht="15.75" customHeight="1">
      <c r="A113" s="283"/>
      <c r="B113" s="284"/>
      <c r="C113" s="284"/>
      <c r="D113" s="285"/>
    </row>
    <row r="114" spans="1:5" ht="18" customHeight="1">
      <c r="A114" s="803" t="s">
        <v>224</v>
      </c>
      <c r="B114" s="803"/>
      <c r="C114" s="803"/>
      <c r="D114" s="56" t="s">
        <v>225</v>
      </c>
      <c r="E114" s="286"/>
    </row>
    <row r="115" spans="1:6" ht="29.25" customHeight="1">
      <c r="A115" s="629" t="s">
        <v>306</v>
      </c>
      <c r="B115" s="629"/>
      <c r="C115" s="629"/>
      <c r="D115" s="629"/>
      <c r="E115" s="768"/>
      <c r="F115" s="768"/>
    </row>
    <row r="116" spans="1:6" ht="110.25" customHeight="1">
      <c r="A116" s="769" t="s">
        <v>307</v>
      </c>
      <c r="B116" s="770"/>
      <c r="C116" s="770"/>
      <c r="D116" s="770"/>
      <c r="E116" s="771"/>
      <c r="F116" s="771"/>
    </row>
    <row r="117" spans="1:6" ht="29.25" customHeight="1">
      <c r="A117" s="147" t="s">
        <v>104</v>
      </c>
      <c r="B117" s="772" t="s">
        <v>308</v>
      </c>
      <c r="C117" s="632"/>
      <c r="D117" s="148" t="s">
        <v>106</v>
      </c>
      <c r="E117" s="768"/>
      <c r="F117" s="768"/>
    </row>
    <row r="118" spans="1:6" ht="62.25" customHeight="1">
      <c r="A118" s="173">
        <v>48</v>
      </c>
      <c r="B118" s="753" t="s">
        <v>309</v>
      </c>
      <c r="C118" s="754"/>
      <c r="D118" s="287">
        <v>0</v>
      </c>
      <c r="E118" s="768"/>
      <c r="F118" s="768"/>
    </row>
    <row r="119" spans="1:6" ht="33" customHeight="1">
      <c r="A119" s="170">
        <v>49</v>
      </c>
      <c r="B119" s="639" t="s">
        <v>303</v>
      </c>
      <c r="C119" s="628"/>
      <c r="D119" s="288">
        <f>SUM(D69)</f>
        <v>399135056</v>
      </c>
      <c r="E119" s="768"/>
      <c r="F119" s="768"/>
    </row>
    <row r="120" spans="1:5" ht="20.25" customHeight="1">
      <c r="A120" s="170">
        <v>50</v>
      </c>
      <c r="B120" s="753" t="s">
        <v>310</v>
      </c>
      <c r="C120" s="754"/>
      <c r="D120" s="289">
        <f>SUM(D118/D119)*100</f>
        <v>0</v>
      </c>
      <c r="E120" s="290"/>
    </row>
    <row r="121" spans="1:5" ht="20.25" customHeight="1">
      <c r="A121" s="170">
        <v>51</v>
      </c>
      <c r="B121" s="753" t="s">
        <v>311</v>
      </c>
      <c r="C121" s="754"/>
      <c r="D121" s="289" t="e">
        <f>SUM(D120,D112)</f>
        <v>#DIV/0!</v>
      </c>
      <c r="E121" s="290"/>
    </row>
    <row r="122" spans="1:4" ht="22.5" customHeight="1">
      <c r="A122" s="291"/>
      <c r="B122" s="291"/>
      <c r="C122" s="291"/>
      <c r="D122" s="291"/>
    </row>
    <row r="123" spans="1:4" ht="22.5" customHeight="1">
      <c r="A123" s="629" t="s">
        <v>312</v>
      </c>
      <c r="B123" s="629"/>
      <c r="C123" s="629"/>
      <c r="D123" s="629"/>
    </row>
    <row r="124" spans="1:4" ht="126.75" customHeight="1">
      <c r="A124" s="722" t="s">
        <v>313</v>
      </c>
      <c r="B124" s="723"/>
      <c r="C124" s="723"/>
      <c r="D124" s="723"/>
    </row>
    <row r="125" spans="1:4" ht="22.5" customHeight="1">
      <c r="A125" s="292" t="s">
        <v>104</v>
      </c>
      <c r="B125" s="724" t="s">
        <v>314</v>
      </c>
      <c r="C125" s="725"/>
      <c r="D125" s="293" t="s">
        <v>106</v>
      </c>
    </row>
    <row r="126" spans="1:4" ht="22.5" customHeight="1">
      <c r="A126" s="294">
        <v>52</v>
      </c>
      <c r="B126" s="726" t="s">
        <v>315</v>
      </c>
      <c r="C126" s="727"/>
      <c r="D126" s="295">
        <f>SUM(eff_histtaxrate)</f>
        <v>0.000326</v>
      </c>
    </row>
    <row r="127" spans="1:4" ht="45" customHeight="1">
      <c r="A127" s="296">
        <v>53</v>
      </c>
      <c r="B127" s="728" t="s">
        <v>316</v>
      </c>
      <c r="C127" s="727"/>
      <c r="D127" s="297">
        <v>0</v>
      </c>
    </row>
    <row r="128" spans="1:4" ht="22.5" customHeight="1">
      <c r="A128" s="296">
        <v>54</v>
      </c>
      <c r="B128" s="729" t="s">
        <v>317</v>
      </c>
      <c r="C128" s="730"/>
      <c r="D128" s="298">
        <f>SUM(D126-D127)</f>
        <v>0.000326</v>
      </c>
    </row>
    <row r="129" spans="1:4" ht="44.25" customHeight="1">
      <c r="A129" s="296">
        <v>55</v>
      </c>
      <c r="B129" s="778" t="s">
        <v>318</v>
      </c>
      <c r="C129" s="779"/>
      <c r="D129" s="299">
        <v>0</v>
      </c>
    </row>
    <row r="130" spans="1:4" ht="22.5" customHeight="1">
      <c r="A130" s="300"/>
      <c r="B130" s="300"/>
      <c r="C130" s="300"/>
      <c r="D130" s="300"/>
    </row>
    <row r="131" spans="1:4" ht="29.25" customHeight="1">
      <c r="A131" s="629" t="s">
        <v>188</v>
      </c>
      <c r="B131" s="629"/>
      <c r="C131" s="629"/>
      <c r="D131" s="629"/>
    </row>
    <row r="132" spans="1:4" ht="21" customHeight="1">
      <c r="A132" s="777" t="s">
        <v>319</v>
      </c>
      <c r="B132" s="777"/>
      <c r="C132" s="777"/>
      <c r="D132" s="301"/>
    </row>
    <row r="133" spans="1:4" ht="33.75" customHeight="1">
      <c r="A133" s="302"/>
      <c r="B133" s="731" t="s">
        <v>320</v>
      </c>
      <c r="C133" s="731"/>
      <c r="D133" s="303">
        <f>SUM(D85)</f>
        <v>0</v>
      </c>
    </row>
    <row r="134" spans="1:4" ht="11.25" customHeight="1">
      <c r="A134" s="302"/>
      <c r="B134" s="731"/>
      <c r="C134" s="731"/>
      <c r="D134" s="304"/>
    </row>
    <row r="135" spans="1:4" ht="30.75" customHeight="1">
      <c r="A135" s="302"/>
      <c r="B135" s="722" t="s">
        <v>321</v>
      </c>
      <c r="C135" s="722"/>
      <c r="D135" s="305">
        <v>0</v>
      </c>
    </row>
    <row r="136" spans="1:4" ht="20.25" customHeight="1">
      <c r="A136" s="302"/>
      <c r="B136" s="306" t="s">
        <v>322</v>
      </c>
      <c r="C136" s="307">
        <v>0</v>
      </c>
      <c r="D136" s="308"/>
    </row>
    <row r="137" spans="1:4" ht="12" customHeight="1">
      <c r="A137" s="309"/>
      <c r="B137" s="309"/>
      <c r="C137" s="309"/>
      <c r="D137" s="310"/>
    </row>
    <row r="138" spans="1:4" ht="29.25" customHeight="1">
      <c r="A138" s="629" t="s">
        <v>194</v>
      </c>
      <c r="B138" s="629"/>
      <c r="C138" s="629"/>
      <c r="D138" s="629"/>
    </row>
    <row r="139" ht="12" customHeight="1"/>
    <row r="140" spans="1:4" ht="51.75" customHeight="1">
      <c r="A140" s="637" t="s">
        <v>323</v>
      </c>
      <c r="B140" s="636"/>
      <c r="C140" s="636"/>
      <c r="D140" s="636"/>
    </row>
    <row r="141" spans="1:4" ht="15">
      <c r="A141" s="160"/>
      <c r="B141" s="160"/>
      <c r="C141" s="160"/>
      <c r="D141" s="162"/>
    </row>
    <row r="142" spans="1:4" ht="15">
      <c r="A142" s="640" t="s">
        <v>196</v>
      </c>
      <c r="B142" s="780"/>
      <c r="C142" s="160"/>
      <c r="D142" s="162"/>
    </row>
    <row r="143" spans="1:4" ht="15">
      <c r="A143" s="640"/>
      <c r="B143" s="781"/>
      <c r="C143" s="160"/>
      <c r="D143" s="162"/>
    </row>
    <row r="144" spans="1:4" ht="15">
      <c r="A144" s="160"/>
      <c r="B144" s="160" t="s">
        <v>197</v>
      </c>
      <c r="C144" s="160"/>
      <c r="D144" s="162"/>
    </row>
    <row r="145" spans="1:4" ht="15">
      <c r="A145" s="640" t="s">
        <v>198</v>
      </c>
      <c r="B145" s="643"/>
      <c r="C145" s="160"/>
      <c r="D145" s="162"/>
    </row>
    <row r="146" spans="1:4" ht="15">
      <c r="A146" s="640"/>
      <c r="B146" s="644"/>
      <c r="C146" s="160"/>
      <c r="D146" s="311"/>
    </row>
    <row r="147" spans="1:4" ht="15">
      <c r="A147" s="160"/>
      <c r="B147" s="160" t="s">
        <v>324</v>
      </c>
      <c r="C147" s="160"/>
      <c r="D147" s="160" t="s">
        <v>200</v>
      </c>
    </row>
    <row r="148" spans="1:4" ht="15">
      <c r="A148" s="160"/>
      <c r="B148" s="160"/>
      <c r="C148" s="160"/>
      <c r="D148" s="162"/>
    </row>
    <row r="149" spans="1:4" ht="15">
      <c r="A149" s="160"/>
      <c r="B149" s="160"/>
      <c r="C149" s="160"/>
      <c r="D149" s="162"/>
    </row>
    <row r="150" spans="1:4" ht="15.75">
      <c r="A150" s="633" t="s">
        <v>201</v>
      </c>
      <c r="B150" s="633"/>
      <c r="C150" s="633"/>
      <c r="D150" s="162"/>
    </row>
    <row r="151" spans="1:4" ht="15">
      <c r="A151" s="634" t="s">
        <v>325</v>
      </c>
      <c r="B151" s="634"/>
      <c r="C151" s="160"/>
      <c r="D151" s="162"/>
    </row>
  </sheetData>
  <sheetProtection password="CCA6" sheet="1"/>
  <mergeCells count="123">
    <mergeCell ref="D57:D59"/>
    <mergeCell ref="D65:D67"/>
    <mergeCell ref="D36:D38"/>
    <mergeCell ref="D40:D42"/>
    <mergeCell ref="D90:D91"/>
    <mergeCell ref="D70:D72"/>
    <mergeCell ref="D52:D54"/>
    <mergeCell ref="A90:A92"/>
    <mergeCell ref="B97:C97"/>
    <mergeCell ref="A97:A101"/>
    <mergeCell ref="B102:C102"/>
    <mergeCell ref="A114:C114"/>
    <mergeCell ref="B112:C112"/>
    <mergeCell ref="B103:C103"/>
    <mergeCell ref="B110:C110"/>
    <mergeCell ref="A94:C94"/>
    <mergeCell ref="B95:C95"/>
    <mergeCell ref="A115:D115"/>
    <mergeCell ref="B101:C101"/>
    <mergeCell ref="A104:A108"/>
    <mergeCell ref="B109:C109"/>
    <mergeCell ref="B111:C111"/>
    <mergeCell ref="A65:A68"/>
    <mergeCell ref="B65:C65"/>
    <mergeCell ref="B69:C69"/>
    <mergeCell ref="B70:C70"/>
    <mergeCell ref="B104:C104"/>
    <mergeCell ref="B96:C96"/>
    <mergeCell ref="B88:C88"/>
    <mergeCell ref="B57:C57"/>
    <mergeCell ref="A49:C49"/>
    <mergeCell ref="B50:C50"/>
    <mergeCell ref="A57:A60"/>
    <mergeCell ref="B55:C55"/>
    <mergeCell ref="B61:C61"/>
    <mergeCell ref="A61:A64"/>
    <mergeCell ref="B80:C80"/>
    <mergeCell ref="B56:C56"/>
    <mergeCell ref="B51:C51"/>
    <mergeCell ref="B52:C52"/>
    <mergeCell ref="B40:C40"/>
    <mergeCell ref="A40:A43"/>
    <mergeCell ref="B46:C46"/>
    <mergeCell ref="B47:C47"/>
    <mergeCell ref="A150:C150"/>
    <mergeCell ref="A151:B151"/>
    <mergeCell ref="B11:C11"/>
    <mergeCell ref="B12:C12"/>
    <mergeCell ref="B13:C13"/>
    <mergeCell ref="B14:C14"/>
    <mergeCell ref="B18:C18"/>
    <mergeCell ref="B19:C19"/>
    <mergeCell ref="A19:A21"/>
    <mergeCell ref="B35:C35"/>
    <mergeCell ref="A140:D140"/>
    <mergeCell ref="A142:A143"/>
    <mergeCell ref="B142:B143"/>
    <mergeCell ref="A145:A146"/>
    <mergeCell ref="B145:B146"/>
    <mergeCell ref="A138:D138"/>
    <mergeCell ref="B118:C118"/>
    <mergeCell ref="E118:F118"/>
    <mergeCell ref="E119:F119"/>
    <mergeCell ref="B120:C120"/>
    <mergeCell ref="A132:C132"/>
    <mergeCell ref="A131:D131"/>
    <mergeCell ref="B119:C119"/>
    <mergeCell ref="B121:C121"/>
    <mergeCell ref="B129:C129"/>
    <mergeCell ref="E115:F115"/>
    <mergeCell ref="A116:D116"/>
    <mergeCell ref="E116:F116"/>
    <mergeCell ref="B117:C117"/>
    <mergeCell ref="E117:F117"/>
    <mergeCell ref="B76:C76"/>
    <mergeCell ref="B89:C89"/>
    <mergeCell ref="B90:C90"/>
    <mergeCell ref="B78:C78"/>
    <mergeCell ref="B79:C79"/>
    <mergeCell ref="B81:C81"/>
    <mergeCell ref="A86:D86"/>
    <mergeCell ref="A87:D87"/>
    <mergeCell ref="B77:C77"/>
    <mergeCell ref="A75:C75"/>
    <mergeCell ref="B82:C82"/>
    <mergeCell ref="B83:C83"/>
    <mergeCell ref="B84:C84"/>
    <mergeCell ref="B85:C85"/>
    <mergeCell ref="B36:C36"/>
    <mergeCell ref="A36:A39"/>
    <mergeCell ref="B32:C32"/>
    <mergeCell ref="B34:C34"/>
    <mergeCell ref="B28:C28"/>
    <mergeCell ref="B33:C33"/>
    <mergeCell ref="D105:D108"/>
    <mergeCell ref="A1:C1"/>
    <mergeCell ref="A2:C2"/>
    <mergeCell ref="A3:D3"/>
    <mergeCell ref="A4:B4"/>
    <mergeCell ref="C4:D4"/>
    <mergeCell ref="B44:C44"/>
    <mergeCell ref="B45:C45"/>
    <mergeCell ref="A5:B5"/>
    <mergeCell ref="C5:D5"/>
    <mergeCell ref="A6:D6"/>
    <mergeCell ref="A7:D7"/>
    <mergeCell ref="D19:D21"/>
    <mergeCell ref="B24:C24"/>
    <mergeCell ref="A22:C22"/>
    <mergeCell ref="B23:C23"/>
    <mergeCell ref="A8:D8"/>
    <mergeCell ref="A9:D9"/>
    <mergeCell ref="B10:C10"/>
    <mergeCell ref="A14:A17"/>
    <mergeCell ref="B135:C135"/>
    <mergeCell ref="A123:D123"/>
    <mergeCell ref="A124:D124"/>
    <mergeCell ref="B125:C125"/>
    <mergeCell ref="B126:C126"/>
    <mergeCell ref="B127:C127"/>
    <mergeCell ref="B128:C128"/>
    <mergeCell ref="B133:C133"/>
    <mergeCell ref="B134:C134"/>
  </mergeCells>
  <printOptions/>
  <pageMargins left="0.699999988079071" right="0.699999988079071" top="0.75" bottom="0.75" header="0.30000001192092896" footer="0.30000001192092896"/>
  <pageSetup errors="blank" horizontalDpi="600" verticalDpi="600" orientation="portrait" scale="62"/>
  <rowBreaks count="5" manualBreakCount="5">
    <brk id="31" max="255" man="1"/>
    <brk id="60" max="255" man="1"/>
    <brk id="85" max="255" man="1"/>
    <brk id="101" max="255" man="1"/>
    <brk id="129" max="255" man="1"/>
  </rowBreaks>
  <colBreaks count="1" manualBreakCount="1">
    <brk id="4" max="65535" man="1"/>
  </colBreaks>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M217"/>
  <sheetViews>
    <sheetView tabSelected="1" zoomScaleSheetLayoutView="100" workbookViewId="0" topLeftCell="A1">
      <selection activeCell="D212" sqref="D212"/>
    </sheetView>
  </sheetViews>
  <sheetFormatPr defaultColWidth="9.33203125" defaultRowHeight="12.75"/>
  <cols>
    <col min="1" max="1" width="9.33203125" style="0" customWidth="1"/>
    <col min="2" max="2" width="90.66015625" style="0" customWidth="1"/>
    <col min="3" max="3" width="21" style="0" customWidth="1"/>
    <col min="4" max="4" width="36.33203125" style="167" customWidth="1"/>
    <col min="5" max="5" width="14.66015625" style="0" customWidth="1"/>
  </cols>
  <sheetData>
    <row r="1" spans="1:4" ht="18" customHeight="1">
      <c r="A1" s="635" t="s">
        <v>94</v>
      </c>
      <c r="B1" s="635"/>
      <c r="C1" s="635"/>
      <c r="D1" s="56" t="s">
        <v>326</v>
      </c>
    </row>
    <row r="2" spans="1:13" ht="25.5">
      <c r="A2" s="696" t="s">
        <v>96</v>
      </c>
      <c r="B2" s="696"/>
      <c r="C2" s="696"/>
      <c r="D2" s="168" t="s">
        <v>327</v>
      </c>
      <c r="E2" s="3"/>
      <c r="F2" s="3"/>
      <c r="G2" s="3"/>
      <c r="H2" s="3"/>
      <c r="I2" s="3"/>
      <c r="J2" s="3"/>
      <c r="K2" s="3"/>
      <c r="L2" s="3"/>
      <c r="M2" s="3"/>
    </row>
    <row r="3" spans="1:11" ht="20.25">
      <c r="A3" s="688" t="s">
        <v>328</v>
      </c>
      <c r="B3" s="688"/>
      <c r="C3" s="688"/>
      <c r="D3" s="688"/>
      <c r="E3" s="3"/>
      <c r="F3" s="3"/>
      <c r="G3" s="3"/>
      <c r="H3" s="3"/>
      <c r="I3" s="3"/>
      <c r="J3" s="3"/>
      <c r="K3" s="3"/>
    </row>
    <row r="4" spans="1:11" ht="15">
      <c r="A4" s="689" t="str">
        <f>(eff_desc)</f>
        <v>WNP-NORTH PLAINS WATER DISTRICT (2021)</v>
      </c>
      <c r="B4" s="689"/>
      <c r="C4" s="690" t="s">
        <v>937</v>
      </c>
      <c r="D4" s="691"/>
      <c r="E4" s="3"/>
      <c r="F4" s="3"/>
      <c r="G4" s="3"/>
      <c r="H4" s="3"/>
      <c r="I4" s="3"/>
      <c r="J4" s="3"/>
      <c r="K4" s="3"/>
    </row>
    <row r="5" spans="1:13" ht="15">
      <c r="A5" s="692" t="s">
        <v>938</v>
      </c>
      <c r="B5" s="693"/>
      <c r="C5" s="694" t="s">
        <v>939</v>
      </c>
      <c r="D5" s="695"/>
      <c r="E5" s="3"/>
      <c r="F5" s="3"/>
      <c r="G5" s="3"/>
      <c r="H5" s="3"/>
      <c r="I5" s="3"/>
      <c r="J5" s="3"/>
      <c r="K5" s="3"/>
      <c r="L5" s="3"/>
      <c r="M5" s="3"/>
    </row>
    <row r="6" spans="1:13" ht="5.25" customHeight="1">
      <c r="A6" s="662"/>
      <c r="B6" s="662"/>
      <c r="C6" s="662"/>
      <c r="D6" s="662"/>
      <c r="E6" s="3"/>
      <c r="F6" s="3"/>
      <c r="G6" s="3"/>
      <c r="H6" s="3"/>
      <c r="I6" s="3"/>
      <c r="J6" s="3"/>
      <c r="K6" s="3"/>
      <c r="L6" s="3"/>
      <c r="M6" s="3"/>
    </row>
    <row r="7" spans="1:13" ht="143.25" customHeight="1">
      <c r="A7" s="732" t="s">
        <v>329</v>
      </c>
      <c r="B7" s="677"/>
      <c r="C7" s="677"/>
      <c r="D7" s="677"/>
      <c r="E7" s="3"/>
      <c r="F7" s="3"/>
      <c r="G7" s="3"/>
      <c r="H7" s="3"/>
      <c r="I7" s="3"/>
      <c r="J7" s="3"/>
      <c r="K7" s="3"/>
      <c r="L7" s="3"/>
      <c r="M7" s="3"/>
    </row>
    <row r="8" spans="1:13" ht="15.75">
      <c r="A8" s="663" t="s">
        <v>102</v>
      </c>
      <c r="B8" s="663"/>
      <c r="C8" s="663"/>
      <c r="D8" s="663"/>
      <c r="E8" s="3"/>
      <c r="F8" s="3"/>
      <c r="G8" s="3"/>
      <c r="H8" s="3"/>
      <c r="I8" s="3"/>
      <c r="J8" s="3"/>
      <c r="K8" s="3"/>
      <c r="L8" s="3"/>
      <c r="M8" s="3"/>
    </row>
    <row r="9" spans="1:13" ht="78" customHeight="1">
      <c r="A9" s="670" t="s">
        <v>330</v>
      </c>
      <c r="B9" s="671"/>
      <c r="C9" s="671"/>
      <c r="D9" s="671"/>
      <c r="E9" s="3"/>
      <c r="F9" s="3"/>
      <c r="G9" s="3"/>
      <c r="H9" s="3"/>
      <c r="I9" s="3"/>
      <c r="J9" s="3"/>
      <c r="K9" s="3"/>
      <c r="L9" s="3"/>
      <c r="M9" s="3"/>
    </row>
    <row r="10" spans="1:13" ht="29.25" customHeight="1">
      <c r="A10" s="104" t="s">
        <v>104</v>
      </c>
      <c r="B10" s="655" t="s">
        <v>105</v>
      </c>
      <c r="C10" s="656"/>
      <c r="D10" s="104" t="s">
        <v>106</v>
      </c>
      <c r="E10" s="3"/>
      <c r="F10" s="3"/>
      <c r="G10" s="3"/>
      <c r="H10" s="3"/>
      <c r="I10" s="3"/>
      <c r="J10" s="3"/>
      <c r="K10" s="3"/>
      <c r="L10" s="3"/>
      <c r="M10" s="3"/>
    </row>
    <row r="11" spans="1:13" ht="110.25" customHeight="1">
      <c r="A11" s="170">
        <v>1</v>
      </c>
      <c r="B11" s="745" t="s">
        <v>331</v>
      </c>
      <c r="C11" s="746"/>
      <c r="D11" s="172">
        <f>SUM(eff_histtxblrecog)</f>
        <v>431336710</v>
      </c>
      <c r="E11" s="3"/>
      <c r="F11" s="3"/>
      <c r="G11" s="3"/>
      <c r="H11" s="3"/>
      <c r="I11" s="3"/>
      <c r="J11" s="3"/>
      <c r="L11" s="3"/>
      <c r="M11" s="3"/>
    </row>
    <row r="12" spans="1:13" ht="66" customHeight="1">
      <c r="A12" s="170">
        <v>2</v>
      </c>
      <c r="B12" s="753" t="s">
        <v>332</v>
      </c>
      <c r="C12" s="754"/>
      <c r="D12" s="172">
        <f>SUM(eff_histtaxceiling)</f>
        <v>0</v>
      </c>
      <c r="E12" s="3"/>
      <c r="F12" s="3"/>
      <c r="G12" s="3"/>
      <c r="H12" s="3"/>
      <c r="I12" s="3"/>
      <c r="J12" s="3"/>
      <c r="L12" s="3"/>
      <c r="M12" s="3"/>
    </row>
    <row r="13" spans="1:13" ht="29.25" customHeight="1">
      <c r="A13" s="170">
        <v>3</v>
      </c>
      <c r="B13" s="782" t="s">
        <v>109</v>
      </c>
      <c r="C13" s="783"/>
      <c r="D13" s="172">
        <f>SUM(D11-D12)</f>
        <v>431336710</v>
      </c>
      <c r="E13" s="3"/>
      <c r="F13" s="3"/>
      <c r="G13" s="3"/>
      <c r="H13" s="3"/>
      <c r="I13" s="3"/>
      <c r="J13" s="3"/>
      <c r="L13" s="3"/>
      <c r="M13" s="3"/>
    </row>
    <row r="14" spans="1:13" ht="29.25" customHeight="1">
      <c r="A14" s="173">
        <v>4</v>
      </c>
      <c r="B14" s="312" t="s">
        <v>110</v>
      </c>
      <c r="C14" s="209"/>
      <c r="D14" s="313">
        <f>SUM(eff_histtaxrate)*100</f>
        <v>0.032600000000000004</v>
      </c>
      <c r="E14" s="3"/>
      <c r="F14" s="3"/>
      <c r="G14" s="3"/>
      <c r="H14" s="3"/>
      <c r="I14" s="3"/>
      <c r="J14" s="3"/>
      <c r="L14" s="3"/>
      <c r="M14" s="3"/>
    </row>
    <row r="15" spans="1:13" ht="40.5" customHeight="1">
      <c r="A15" s="739">
        <v>5</v>
      </c>
      <c r="B15" s="736" t="s">
        <v>111</v>
      </c>
      <c r="C15" s="737"/>
      <c r="D15" s="819"/>
      <c r="E15" s="3"/>
      <c r="F15" s="3"/>
      <c r="G15" s="3"/>
      <c r="H15" s="3"/>
      <c r="I15" s="3"/>
      <c r="J15" s="3"/>
      <c r="L15" s="3"/>
      <c r="M15" s="3"/>
    </row>
    <row r="16" spans="1:13" ht="15.75">
      <c r="A16" s="740"/>
      <c r="B16" s="192" t="s">
        <v>333</v>
      </c>
      <c r="C16" s="230">
        <v>0</v>
      </c>
      <c r="D16" s="820"/>
      <c r="E16" s="3"/>
      <c r="F16" s="3"/>
      <c r="G16" s="3"/>
      <c r="H16" s="3"/>
      <c r="I16" s="3"/>
      <c r="J16" s="3"/>
      <c r="L16" s="3"/>
      <c r="M16" s="3"/>
    </row>
    <row r="17" spans="1:13" ht="15.75">
      <c r="A17" s="740"/>
      <c r="B17" s="192" t="s">
        <v>334</v>
      </c>
      <c r="C17" s="271">
        <v>0</v>
      </c>
      <c r="D17" s="821"/>
      <c r="E17" s="3"/>
      <c r="F17" s="3"/>
      <c r="G17" s="3"/>
      <c r="H17" s="3"/>
      <c r="I17" s="3"/>
      <c r="J17" s="3"/>
      <c r="L17" s="3"/>
      <c r="M17" s="3"/>
    </row>
    <row r="18" spans="1:13" ht="29.25" customHeight="1">
      <c r="A18" s="740"/>
      <c r="B18" s="314" t="s">
        <v>335</v>
      </c>
      <c r="C18" s="110"/>
      <c r="D18" s="183">
        <f>SUM(C16-C17)</f>
        <v>0</v>
      </c>
      <c r="E18" s="3"/>
      <c r="F18" s="3"/>
      <c r="G18" s="3"/>
      <c r="H18" s="3"/>
      <c r="I18" s="3"/>
      <c r="J18" s="3"/>
      <c r="L18" s="3"/>
      <c r="M18" s="3"/>
    </row>
    <row r="19" spans="1:13" ht="15.75" customHeight="1">
      <c r="A19" s="739">
        <v>6</v>
      </c>
      <c r="B19" s="796" t="s">
        <v>115</v>
      </c>
      <c r="C19" s="774"/>
      <c r="D19" s="814"/>
      <c r="E19" s="3"/>
      <c r="F19" s="3"/>
      <c r="G19" s="3"/>
      <c r="H19" s="3"/>
      <c r="I19" s="3"/>
      <c r="J19" s="3"/>
      <c r="L19" s="3"/>
      <c r="M19" s="3"/>
    </row>
    <row r="20" spans="1:13" ht="15.75">
      <c r="A20" s="740"/>
      <c r="B20" s="216" t="s">
        <v>116</v>
      </c>
      <c r="C20" s="230">
        <v>0</v>
      </c>
      <c r="D20" s="815"/>
      <c r="E20" s="3"/>
      <c r="F20" s="3"/>
      <c r="G20" s="3"/>
      <c r="H20" s="3"/>
      <c r="I20" s="3"/>
      <c r="J20" s="3"/>
      <c r="L20" s="3"/>
      <c r="M20" s="3"/>
    </row>
    <row r="21" spans="1:13" ht="15.75">
      <c r="A21" s="740"/>
      <c r="B21" s="216" t="s">
        <v>117</v>
      </c>
      <c r="C21" s="271">
        <v>0</v>
      </c>
      <c r="D21" s="816"/>
      <c r="E21" s="3"/>
      <c r="F21" s="3"/>
      <c r="G21" s="3"/>
      <c r="H21" s="3"/>
      <c r="I21" s="3"/>
      <c r="J21" s="3"/>
      <c r="L21" s="3"/>
      <c r="M21" s="3"/>
    </row>
    <row r="22" spans="1:13" ht="18">
      <c r="A22" s="741"/>
      <c r="B22" s="315" t="s">
        <v>336</v>
      </c>
      <c r="C22" s="316"/>
      <c r="D22" s="317">
        <f>SUM(C20-C21)</f>
        <v>0</v>
      </c>
      <c r="E22" s="3"/>
      <c r="F22" s="3"/>
      <c r="G22" s="3"/>
      <c r="H22" s="3"/>
      <c r="I22" s="3"/>
      <c r="J22" s="3"/>
      <c r="L22" s="3"/>
      <c r="M22" s="3"/>
    </row>
    <row r="23" spans="1:13" ht="15.75">
      <c r="A23" s="180">
        <v>7</v>
      </c>
      <c r="B23" s="753" t="s">
        <v>337</v>
      </c>
      <c r="C23" s="880"/>
      <c r="D23" s="318">
        <f>SUM(D18,D22)</f>
        <v>0</v>
      </c>
      <c r="E23" s="3"/>
      <c r="F23" s="3"/>
      <c r="G23" s="3"/>
      <c r="H23" s="3"/>
      <c r="I23" s="3"/>
      <c r="J23" s="3"/>
      <c r="L23" s="3"/>
      <c r="M23" s="3"/>
    </row>
    <row r="24" spans="1:13" ht="18" customHeight="1">
      <c r="A24" s="894" t="s">
        <v>338</v>
      </c>
      <c r="B24" s="894"/>
      <c r="C24" s="894"/>
      <c r="D24" s="319" t="s">
        <v>339</v>
      </c>
      <c r="E24" s="3"/>
      <c r="F24" s="3"/>
      <c r="G24" s="3"/>
      <c r="H24" s="3"/>
      <c r="I24" s="3"/>
      <c r="J24" s="3"/>
      <c r="L24" s="3"/>
      <c r="M24" s="3"/>
    </row>
    <row r="25" spans="1:13" ht="29.25" customHeight="1">
      <c r="A25" s="104" t="s">
        <v>104</v>
      </c>
      <c r="B25" s="655" t="s">
        <v>105</v>
      </c>
      <c r="C25" s="656"/>
      <c r="D25" s="104" t="s">
        <v>106</v>
      </c>
      <c r="E25" s="3"/>
      <c r="F25" s="3"/>
      <c r="G25" s="3"/>
      <c r="H25" s="3"/>
      <c r="I25" s="3"/>
      <c r="J25" s="3"/>
      <c r="L25" s="3"/>
      <c r="M25" s="3"/>
    </row>
    <row r="26" spans="1:13" ht="31.5" customHeight="1">
      <c r="A26" s="189">
        <v>8</v>
      </c>
      <c r="B26" s="885" t="s">
        <v>340</v>
      </c>
      <c r="C26" s="886"/>
      <c r="D26" s="320">
        <f>SUM(D13,D23)</f>
        <v>431336710</v>
      </c>
      <c r="E26" s="3"/>
      <c r="F26" s="3"/>
      <c r="G26" s="3"/>
      <c r="H26" s="3"/>
      <c r="I26" s="3"/>
      <c r="J26" s="3"/>
      <c r="L26" s="3"/>
      <c r="M26" s="3"/>
    </row>
    <row r="27" spans="1:13" ht="37.5" customHeight="1">
      <c r="A27" s="189">
        <v>9</v>
      </c>
      <c r="B27" s="885" t="s">
        <v>341</v>
      </c>
      <c r="C27" s="887"/>
      <c r="D27" s="321">
        <v>0</v>
      </c>
      <c r="E27" s="3"/>
      <c r="F27" s="3"/>
      <c r="G27" s="3"/>
      <c r="H27" s="3"/>
      <c r="I27" s="3"/>
      <c r="J27" s="3"/>
      <c r="L27" s="3"/>
      <c r="M27" s="3"/>
    </row>
    <row r="28" spans="1:13" ht="78" customHeight="1">
      <c r="A28" s="189">
        <v>10</v>
      </c>
      <c r="B28" s="888" t="s">
        <v>342</v>
      </c>
      <c r="C28" s="889"/>
      <c r="D28" s="906"/>
      <c r="E28" s="3"/>
      <c r="F28" s="3"/>
      <c r="G28" s="3"/>
      <c r="H28" s="3"/>
      <c r="I28" s="3"/>
      <c r="J28" s="3"/>
      <c r="L28" s="3"/>
      <c r="M28" s="3"/>
    </row>
    <row r="29" spans="1:13" ht="20.25" customHeight="1">
      <c r="A29" s="191"/>
      <c r="B29" s="192" t="s">
        <v>343</v>
      </c>
      <c r="C29" s="322">
        <f>SUM(eff_histabsolutexempt)</f>
        <v>135</v>
      </c>
      <c r="D29" s="907"/>
      <c r="E29" s="3"/>
      <c r="F29" s="3"/>
      <c r="G29" s="3"/>
      <c r="H29" s="3"/>
      <c r="I29" s="3"/>
      <c r="J29" s="3"/>
      <c r="L29" s="3"/>
      <c r="M29" s="3"/>
    </row>
    <row r="30" spans="1:13" ht="36.75" customHeight="1">
      <c r="A30" s="191"/>
      <c r="B30" s="323" t="s">
        <v>344</v>
      </c>
      <c r="C30" s="237">
        <f>SUM(eff_partialexempt)</f>
        <v>550237</v>
      </c>
      <c r="D30" s="908"/>
      <c r="E30" s="3"/>
      <c r="F30" s="3"/>
      <c r="G30" s="3"/>
      <c r="H30" s="3"/>
      <c r="I30" s="3"/>
      <c r="J30" s="3"/>
      <c r="L30" s="3"/>
      <c r="M30" s="3"/>
    </row>
    <row r="31" spans="1:13" ht="24.75" customHeight="1">
      <c r="A31" s="197"/>
      <c r="B31" s="324" t="s">
        <v>345</v>
      </c>
      <c r="C31" s="171"/>
      <c r="D31" s="199">
        <f>SUM(C30,C29)</f>
        <v>550372</v>
      </c>
      <c r="E31" s="3"/>
      <c r="F31" s="3"/>
      <c r="G31" s="3"/>
      <c r="H31" s="3"/>
      <c r="I31" s="3"/>
      <c r="J31" s="3"/>
      <c r="L31" s="3"/>
      <c r="M31" s="3"/>
    </row>
    <row r="32" spans="1:13" ht="63.75" customHeight="1">
      <c r="A32" s="189">
        <v>11</v>
      </c>
      <c r="B32" s="888" t="s">
        <v>126</v>
      </c>
      <c r="C32" s="889"/>
      <c r="D32" s="906"/>
      <c r="E32" s="3"/>
      <c r="F32" s="3"/>
      <c r="G32" s="3"/>
      <c r="H32" s="3"/>
      <c r="I32" s="3"/>
      <c r="J32" s="3"/>
      <c r="K32" s="3"/>
      <c r="L32" s="3"/>
      <c r="M32" s="3"/>
    </row>
    <row r="33" spans="1:13" ht="26.25" customHeight="1">
      <c r="A33" s="200"/>
      <c r="B33" s="201" t="s">
        <v>346</v>
      </c>
      <c r="C33" s="325">
        <f>SUM(eff_histprdmkt)</f>
        <v>0</v>
      </c>
      <c r="D33" s="907"/>
      <c r="E33" s="3"/>
      <c r="F33" s="3"/>
      <c r="G33" s="3"/>
      <c r="H33" s="3"/>
      <c r="I33" s="3"/>
      <c r="J33" s="3"/>
      <c r="K33" s="3"/>
      <c r="L33" s="3"/>
      <c r="M33" s="3"/>
    </row>
    <row r="34" spans="1:13" ht="22.5" customHeight="1">
      <c r="A34" s="200"/>
      <c r="B34" s="201" t="s">
        <v>347</v>
      </c>
      <c r="C34" s="326">
        <f>SUM(eff_prd)</f>
        <v>0</v>
      </c>
      <c r="D34" s="908"/>
      <c r="E34" s="3"/>
      <c r="F34" s="3"/>
      <c r="G34" s="3"/>
      <c r="H34" s="3"/>
      <c r="I34" s="3"/>
      <c r="J34" s="3"/>
      <c r="K34" s="3"/>
      <c r="L34" s="3"/>
      <c r="M34" s="3"/>
    </row>
    <row r="35" spans="1:13" ht="20.25" customHeight="1">
      <c r="A35" s="180"/>
      <c r="B35" s="327" t="s">
        <v>348</v>
      </c>
      <c r="C35" s="207"/>
      <c r="D35" s="325">
        <f>SUM(C33-C34)</f>
        <v>0</v>
      </c>
      <c r="E35" s="3"/>
      <c r="F35" s="3"/>
      <c r="G35" s="3"/>
      <c r="H35" s="3"/>
      <c r="I35" s="3"/>
      <c r="J35" s="3"/>
      <c r="K35" s="3"/>
      <c r="L35" s="3"/>
      <c r="M35" s="3"/>
    </row>
    <row r="36" spans="1:13" ht="25.5" customHeight="1">
      <c r="A36" s="180">
        <v>12</v>
      </c>
      <c r="B36" s="328" t="s">
        <v>349</v>
      </c>
      <c r="C36" s="239"/>
      <c r="D36" s="329">
        <f>SUM(D27,D31,D35)</f>
        <v>550372</v>
      </c>
      <c r="E36" s="3"/>
      <c r="F36" s="3"/>
      <c r="G36" s="3"/>
      <c r="H36" s="3"/>
      <c r="I36" s="3"/>
      <c r="J36" s="3"/>
      <c r="K36" s="3"/>
      <c r="L36" s="3"/>
      <c r="M36" s="3"/>
    </row>
    <row r="37" spans="1:13" ht="69" customHeight="1">
      <c r="A37" s="180">
        <v>13</v>
      </c>
      <c r="B37" s="747" t="s">
        <v>350</v>
      </c>
      <c r="C37" s="748"/>
      <c r="D37" s="330">
        <v>0</v>
      </c>
      <c r="E37" s="3"/>
      <c r="F37" s="3"/>
      <c r="G37" s="3"/>
      <c r="H37" s="3"/>
      <c r="I37" s="3"/>
      <c r="J37" s="3"/>
      <c r="K37" s="3"/>
      <c r="L37" s="3"/>
      <c r="M37" s="3"/>
    </row>
    <row r="38" spans="1:9" ht="24.75" customHeight="1">
      <c r="A38" s="170">
        <v>14</v>
      </c>
      <c r="B38" s="132" t="s">
        <v>351</v>
      </c>
      <c r="C38" s="331"/>
      <c r="D38" s="210">
        <f>SUM(D26,-D36,-D37)</f>
        <v>430786338</v>
      </c>
      <c r="E38" s="3"/>
      <c r="F38" s="3"/>
      <c r="G38" s="3"/>
      <c r="H38" s="3"/>
      <c r="I38" s="3"/>
    </row>
    <row r="39" spans="1:9" ht="29.25" customHeight="1">
      <c r="A39" s="170">
        <v>15</v>
      </c>
      <c r="B39" s="132" t="s">
        <v>352</v>
      </c>
      <c r="C39" s="331"/>
      <c r="D39" s="210">
        <f>SUM(D14)*D38/100</f>
        <v>140436.34618800002</v>
      </c>
      <c r="E39" s="3"/>
      <c r="F39" s="3"/>
      <c r="G39" s="3"/>
      <c r="H39" s="3"/>
      <c r="I39" s="3"/>
    </row>
    <row r="40" spans="1:9" ht="76.5" customHeight="1">
      <c r="A40" s="170">
        <v>16</v>
      </c>
      <c r="B40" s="753" t="s">
        <v>353</v>
      </c>
      <c r="C40" s="880"/>
      <c r="D40" s="332">
        <v>0</v>
      </c>
      <c r="E40" s="3"/>
      <c r="F40" s="3"/>
      <c r="G40" s="3"/>
      <c r="H40" s="3"/>
      <c r="I40" s="3"/>
    </row>
    <row r="41" spans="1:9" ht="40.5" customHeight="1">
      <c r="A41" s="170">
        <v>17</v>
      </c>
      <c r="B41" s="639" t="s">
        <v>354</v>
      </c>
      <c r="C41" s="628"/>
      <c r="D41" s="172">
        <f>SUM(D39:D40)</f>
        <v>140436.34618800002</v>
      </c>
      <c r="E41" s="3"/>
      <c r="F41" s="3"/>
      <c r="G41" s="3"/>
      <c r="H41" s="3"/>
      <c r="I41" s="3"/>
    </row>
    <row r="42" spans="1:9" ht="66.75" customHeight="1">
      <c r="A42" s="173">
        <v>18</v>
      </c>
      <c r="B42" s="888" t="s">
        <v>355</v>
      </c>
      <c r="C42" s="889"/>
      <c r="D42" s="906"/>
      <c r="E42" s="3"/>
      <c r="F42" s="3"/>
      <c r="G42" s="3"/>
      <c r="H42" s="3"/>
      <c r="I42" s="3"/>
    </row>
    <row r="43" spans="1:9" ht="21.75" customHeight="1">
      <c r="A43" s="200"/>
      <c r="B43" s="201" t="s">
        <v>356</v>
      </c>
      <c r="C43" s="333">
        <f>SUM(eff_txbl)</f>
        <v>399135056</v>
      </c>
      <c r="D43" s="907"/>
      <c r="E43" s="3"/>
      <c r="F43" s="3"/>
      <c r="G43" s="3"/>
      <c r="H43" s="3"/>
      <c r="I43" s="3"/>
    </row>
    <row r="44" spans="1:9" ht="36.75" customHeight="1">
      <c r="A44" s="200"/>
      <c r="B44" s="334" t="s">
        <v>357</v>
      </c>
      <c r="C44" s="271">
        <v>0</v>
      </c>
      <c r="D44" s="907"/>
      <c r="E44" s="3"/>
      <c r="F44" s="3"/>
      <c r="G44" s="3"/>
      <c r="H44" s="3"/>
      <c r="I44" s="3"/>
    </row>
    <row r="45" spans="1:9" ht="53.25" customHeight="1">
      <c r="A45" s="191"/>
      <c r="B45" s="334" t="s">
        <v>358</v>
      </c>
      <c r="C45" s="335">
        <f>SUM(eff_pollution)</f>
        <v>0</v>
      </c>
      <c r="D45" s="907"/>
      <c r="E45" s="3"/>
      <c r="F45" s="3"/>
      <c r="G45" s="3"/>
      <c r="H45" s="3"/>
      <c r="I45" s="3"/>
    </row>
    <row r="46" spans="1:9" ht="79.5" customHeight="1">
      <c r="A46" s="191"/>
      <c r="B46" s="334" t="s">
        <v>359</v>
      </c>
      <c r="C46" s="179">
        <f>SUM(eff_tif)</f>
        <v>0</v>
      </c>
      <c r="D46" s="908"/>
      <c r="E46" s="3"/>
      <c r="F46" s="3"/>
      <c r="G46" s="3"/>
      <c r="H46" s="3"/>
      <c r="I46" s="3"/>
    </row>
    <row r="47" spans="1:9" ht="29.25" customHeight="1">
      <c r="A47" s="336"/>
      <c r="B47" s="327" t="s">
        <v>360</v>
      </c>
      <c r="C47" s="207"/>
      <c r="D47" s="337">
        <f>SUM(C43,C44,-C45,-C46)</f>
        <v>399135056</v>
      </c>
      <c r="E47" s="3"/>
      <c r="F47" s="3"/>
      <c r="G47" s="3"/>
      <c r="H47" s="3"/>
      <c r="I47" s="3"/>
    </row>
    <row r="48" spans="1:9" ht="18" customHeight="1">
      <c r="A48" s="902" t="s">
        <v>338</v>
      </c>
      <c r="B48" s="902"/>
      <c r="C48" s="902"/>
      <c r="D48" s="319" t="s">
        <v>339</v>
      </c>
      <c r="E48" s="3"/>
      <c r="F48" s="3"/>
      <c r="G48" s="3"/>
      <c r="H48" s="3"/>
      <c r="I48" s="3"/>
    </row>
    <row r="49" spans="1:9" ht="29.25" customHeight="1">
      <c r="A49" s="228" t="s">
        <v>104</v>
      </c>
      <c r="B49" s="792" t="s">
        <v>105</v>
      </c>
      <c r="C49" s="793"/>
      <c r="D49" s="228" t="s">
        <v>106</v>
      </c>
      <c r="E49" s="3"/>
      <c r="F49" s="3"/>
      <c r="G49" s="3"/>
      <c r="H49" s="3"/>
      <c r="I49" s="3"/>
    </row>
    <row r="50" spans="1:9" ht="40.5" customHeight="1">
      <c r="A50" s="189">
        <v>19</v>
      </c>
      <c r="B50" s="888" t="s">
        <v>361</v>
      </c>
      <c r="C50" s="889"/>
      <c r="D50" s="190"/>
      <c r="E50" s="3"/>
      <c r="F50" s="3"/>
      <c r="G50" s="3"/>
      <c r="H50" s="3"/>
      <c r="I50" s="3"/>
    </row>
    <row r="51" spans="1:9" ht="93" customHeight="1">
      <c r="A51" s="200"/>
      <c r="B51" s="338" t="s">
        <v>362</v>
      </c>
      <c r="C51" s="339">
        <v>0</v>
      </c>
      <c r="D51" s="340" t="s">
        <v>61</v>
      </c>
      <c r="E51" s="3"/>
      <c r="F51" s="3"/>
      <c r="G51" s="3"/>
      <c r="H51" s="3"/>
      <c r="I51" s="3"/>
    </row>
    <row r="52" spans="1:9" ht="153" customHeight="1">
      <c r="A52" s="200"/>
      <c r="B52" s="323" t="s">
        <v>363</v>
      </c>
      <c r="C52" s="230">
        <v>0</v>
      </c>
      <c r="D52" s="341"/>
      <c r="E52" s="3"/>
      <c r="F52" s="3"/>
      <c r="G52" s="3"/>
      <c r="H52" s="3"/>
      <c r="I52" s="3"/>
    </row>
    <row r="53" spans="1:13" ht="24.75" customHeight="1">
      <c r="A53" s="180"/>
      <c r="B53" s="324" t="s">
        <v>364</v>
      </c>
      <c r="C53" s="207"/>
      <c r="D53" s="329">
        <f>SUM(C51,C52)</f>
        <v>0</v>
      </c>
      <c r="E53" s="3"/>
      <c r="F53" s="3"/>
      <c r="G53" s="3"/>
      <c r="H53" s="3"/>
      <c r="I53" s="3"/>
      <c r="J53" s="3"/>
      <c r="K53" s="3"/>
      <c r="L53" s="3"/>
      <c r="M53" s="3"/>
    </row>
    <row r="54" spans="1:13" ht="65.25" customHeight="1">
      <c r="A54" s="170">
        <v>20</v>
      </c>
      <c r="B54" s="753" t="s">
        <v>365</v>
      </c>
      <c r="C54" s="754"/>
      <c r="D54" s="231">
        <f>SUM(eff_taxceiling)</f>
        <v>0</v>
      </c>
      <c r="E54" s="232"/>
      <c r="F54" s="232"/>
      <c r="G54" s="232"/>
      <c r="H54" s="232"/>
      <c r="I54" s="232"/>
      <c r="J54" s="232"/>
      <c r="K54" s="232"/>
      <c r="L54" s="232"/>
      <c r="M54" s="232"/>
    </row>
    <row r="55" spans="1:13" ht="22.5" customHeight="1">
      <c r="A55" s="170">
        <v>21</v>
      </c>
      <c r="B55" s="342" t="s">
        <v>366</v>
      </c>
      <c r="C55" s="343"/>
      <c r="D55" s="210">
        <f>SUM(D47,D53,-D54)</f>
        <v>399135056</v>
      </c>
      <c r="E55" s="3"/>
      <c r="F55" s="3"/>
      <c r="G55" s="3"/>
      <c r="H55" s="3"/>
      <c r="I55" s="234"/>
      <c r="J55" s="3"/>
      <c r="K55" s="3"/>
      <c r="L55" s="3"/>
      <c r="M55" s="3"/>
    </row>
    <row r="56" spans="1:13" ht="46.5" customHeight="1">
      <c r="A56" s="170">
        <v>22</v>
      </c>
      <c r="B56" s="753" t="s">
        <v>367</v>
      </c>
      <c r="C56" s="880"/>
      <c r="D56" s="332">
        <v>0</v>
      </c>
      <c r="E56" s="3"/>
      <c r="F56" s="3"/>
      <c r="G56" s="3"/>
      <c r="H56" s="3"/>
      <c r="I56" s="3"/>
      <c r="J56" s="3"/>
      <c r="K56" s="3"/>
      <c r="L56" s="3"/>
      <c r="M56" s="3"/>
    </row>
    <row r="57" spans="1:13" ht="114.75" customHeight="1">
      <c r="A57" s="170">
        <v>23</v>
      </c>
      <c r="B57" s="753" t="s">
        <v>368</v>
      </c>
      <c r="C57" s="754"/>
      <c r="D57" s="344">
        <f>SUM(eff_newtxbl+eff_newtxblabate)</f>
        <v>5200259</v>
      </c>
      <c r="E57" s="3"/>
      <c r="F57" s="3"/>
      <c r="G57" s="3"/>
      <c r="H57" s="3"/>
      <c r="I57" s="3"/>
      <c r="J57" s="3"/>
      <c r="K57" s="3"/>
      <c r="L57" s="3"/>
      <c r="M57" s="3"/>
    </row>
    <row r="58" spans="1:13" ht="29.25" customHeight="1">
      <c r="A58" s="170">
        <v>24</v>
      </c>
      <c r="B58" s="342" t="s">
        <v>369</v>
      </c>
      <c r="C58" s="343"/>
      <c r="D58" s="344">
        <f>SUM(D56,D57)</f>
        <v>5200259</v>
      </c>
      <c r="E58" s="3"/>
      <c r="F58" s="3"/>
      <c r="G58" s="3"/>
      <c r="H58" s="3"/>
      <c r="I58" s="3"/>
      <c r="J58" s="3"/>
      <c r="K58" s="3"/>
      <c r="L58" s="3"/>
      <c r="M58" s="3"/>
    </row>
    <row r="59" spans="1:4" ht="29.25" customHeight="1">
      <c r="A59" s="170">
        <v>25</v>
      </c>
      <c r="B59" s="132" t="s">
        <v>370</v>
      </c>
      <c r="C59" s="331"/>
      <c r="D59" s="172">
        <f>SUM(D55,-D58)</f>
        <v>393934797</v>
      </c>
    </row>
    <row r="60" spans="1:4" ht="29.25" customHeight="1">
      <c r="A60" s="170">
        <v>26</v>
      </c>
      <c r="B60" s="881" t="s">
        <v>371</v>
      </c>
      <c r="C60" s="755"/>
      <c r="D60" s="345">
        <f>SUM(D41/D59)*100</f>
        <v>0.03564964234119181</v>
      </c>
    </row>
    <row r="61" spans="1:4" ht="34.5" customHeight="1">
      <c r="A61" s="170">
        <v>27</v>
      </c>
      <c r="B61" s="753" t="s">
        <v>372</v>
      </c>
      <c r="C61" s="880"/>
      <c r="D61" s="346">
        <v>0</v>
      </c>
    </row>
    <row r="62" spans="1:7" ht="18" customHeight="1">
      <c r="A62" s="635" t="s">
        <v>94</v>
      </c>
      <c r="B62" s="635"/>
      <c r="C62" s="635"/>
      <c r="D62" s="56" t="s">
        <v>326</v>
      </c>
      <c r="G62" s="166"/>
    </row>
    <row r="63" spans="1:7" ht="29.25" customHeight="1">
      <c r="A63" s="629" t="s">
        <v>151</v>
      </c>
      <c r="B63" s="629"/>
      <c r="C63" s="629"/>
      <c r="D63" s="629"/>
      <c r="G63" s="166"/>
    </row>
    <row r="64" spans="1:7" ht="114" customHeight="1">
      <c r="A64" s="899" t="s">
        <v>373</v>
      </c>
      <c r="B64" s="900"/>
      <c r="C64" s="900"/>
      <c r="D64" s="900"/>
      <c r="G64" s="166"/>
    </row>
    <row r="65" spans="1:4" ht="29.25" customHeight="1">
      <c r="A65" s="104" t="s">
        <v>104</v>
      </c>
      <c r="B65" s="655" t="s">
        <v>284</v>
      </c>
      <c r="C65" s="656"/>
      <c r="D65" s="104" t="s">
        <v>106</v>
      </c>
    </row>
    <row r="66" spans="1:4" ht="17.25" customHeight="1">
      <c r="A66" s="170">
        <v>28</v>
      </c>
      <c r="B66" s="778" t="s">
        <v>374</v>
      </c>
      <c r="C66" s="882"/>
      <c r="D66" s="289">
        <f>SUM(eff_histtaxratemo)*100</f>
        <v>0.032600000000000004</v>
      </c>
    </row>
    <row r="67" spans="1:4" ht="30.75" customHeight="1">
      <c r="A67" s="173">
        <v>29</v>
      </c>
      <c r="B67" s="778" t="s">
        <v>375</v>
      </c>
      <c r="C67" s="882"/>
      <c r="D67" s="347">
        <f>SUM(D26)</f>
        <v>431336710</v>
      </c>
    </row>
    <row r="68" spans="1:4" ht="16.5" customHeight="1">
      <c r="A68" s="173">
        <v>30</v>
      </c>
      <c r="B68" s="883" t="s">
        <v>376</v>
      </c>
      <c r="C68" s="884"/>
      <c r="D68" s="172">
        <f>SUM(D66*D67)/100</f>
        <v>140615.76746</v>
      </c>
    </row>
    <row r="69" spans="1:4" ht="17.25" customHeight="1">
      <c r="A69" s="189">
        <v>31</v>
      </c>
      <c r="B69" s="773" t="s">
        <v>377</v>
      </c>
      <c r="C69" s="774"/>
      <c r="D69" s="348"/>
    </row>
    <row r="70" spans="1:4" ht="72" customHeight="1">
      <c r="A70" s="200"/>
      <c r="B70" s="349" t="s">
        <v>378</v>
      </c>
      <c r="C70" s="193">
        <v>0</v>
      </c>
      <c r="D70" s="270"/>
    </row>
    <row r="71" spans="1:4" ht="45.75" customHeight="1">
      <c r="A71" s="200"/>
      <c r="B71" s="349" t="s">
        <v>379</v>
      </c>
      <c r="C71" s="230">
        <v>0</v>
      </c>
      <c r="D71" s="270"/>
    </row>
    <row r="72" spans="1:4" ht="123.75" customHeight="1">
      <c r="A72" s="350"/>
      <c r="B72" s="351" t="s">
        <v>380</v>
      </c>
      <c r="C72" s="352">
        <v>0</v>
      </c>
      <c r="D72" s="270"/>
    </row>
    <row r="73" spans="1:4" ht="15">
      <c r="A73" s="350"/>
      <c r="B73" s="351" t="s">
        <v>381</v>
      </c>
      <c r="C73" s="353" t="s">
        <v>382</v>
      </c>
      <c r="D73" s="270"/>
    </row>
    <row r="74" spans="1:4" ht="31.5" customHeight="1">
      <c r="A74" s="200"/>
      <c r="B74" s="354" t="s">
        <v>383</v>
      </c>
      <c r="C74" s="355">
        <v>0</v>
      </c>
      <c r="D74" s="356"/>
    </row>
    <row r="75" spans="1:4" ht="22.5" customHeight="1">
      <c r="A75" s="200"/>
      <c r="B75" s="357" t="s">
        <v>384</v>
      </c>
      <c r="C75" s="177"/>
      <c r="D75" s="358">
        <f>SUM(D68,C74)</f>
        <v>140615.76746</v>
      </c>
    </row>
    <row r="76" spans="1:4" ht="30.75" customHeight="1">
      <c r="A76" s="170">
        <v>32</v>
      </c>
      <c r="B76" s="898" t="s">
        <v>385</v>
      </c>
      <c r="C76" s="779"/>
      <c r="D76" s="172">
        <f>SUM(D59)</f>
        <v>393934797</v>
      </c>
    </row>
    <row r="77" spans="1:4" ht="15.75" customHeight="1">
      <c r="A77" s="173">
        <v>33</v>
      </c>
      <c r="B77" s="851" t="s">
        <v>386</v>
      </c>
      <c r="C77" s="852"/>
      <c r="D77" s="289">
        <f>SUM(D75/D76)*100</f>
        <v>0.03569518827248967</v>
      </c>
    </row>
    <row r="78" spans="1:4" ht="24" customHeight="1">
      <c r="A78" s="739">
        <v>34</v>
      </c>
      <c r="B78" s="851" t="s">
        <v>387</v>
      </c>
      <c r="C78" s="852"/>
      <c r="D78" s="817"/>
    </row>
    <row r="79" spans="1:4" ht="61.5" customHeight="1">
      <c r="A79" s="740"/>
      <c r="B79" s="359" t="s">
        <v>388</v>
      </c>
      <c r="C79" s="360">
        <v>0</v>
      </c>
      <c r="D79" s="869"/>
    </row>
    <row r="80" spans="1:4" ht="75" customHeight="1">
      <c r="A80" s="740"/>
      <c r="B80" s="361" t="s">
        <v>389</v>
      </c>
      <c r="C80" s="362">
        <v>0</v>
      </c>
      <c r="D80" s="869"/>
    </row>
    <row r="81" spans="1:4" ht="18.75" customHeight="1">
      <c r="A81" s="740"/>
      <c r="B81" s="363" t="s">
        <v>390</v>
      </c>
      <c r="C81" s="364">
        <f>SUM(C79-C80)/D76*100</f>
        <v>0</v>
      </c>
      <c r="D81" s="818"/>
    </row>
    <row r="82" spans="1:4" ht="18.75" customHeight="1">
      <c r="A82" s="741"/>
      <c r="B82" s="365" t="s">
        <v>391</v>
      </c>
      <c r="C82" s="366"/>
      <c r="D82" s="263">
        <v>0</v>
      </c>
    </row>
    <row r="83" spans="1:4" ht="25.5" customHeight="1">
      <c r="A83" s="739">
        <v>35</v>
      </c>
      <c r="B83" s="853" t="s">
        <v>392</v>
      </c>
      <c r="C83" s="852"/>
      <c r="D83" s="817"/>
    </row>
    <row r="84" spans="1:4" ht="64.5" customHeight="1">
      <c r="A84" s="740"/>
      <c r="B84" s="367" t="s">
        <v>393</v>
      </c>
      <c r="C84" s="360">
        <v>0</v>
      </c>
      <c r="D84" s="869"/>
    </row>
    <row r="85" spans="1:4" ht="62.25" customHeight="1">
      <c r="A85" s="740"/>
      <c r="B85" s="368" t="s">
        <v>394</v>
      </c>
      <c r="C85" s="362">
        <v>0</v>
      </c>
      <c r="D85" s="869"/>
    </row>
    <row r="86" spans="1:4" ht="18.75" customHeight="1">
      <c r="A86" s="740"/>
      <c r="B86" s="369" t="s">
        <v>395</v>
      </c>
      <c r="C86" s="366">
        <f>SUM(C84-C85)/D76*100</f>
        <v>0</v>
      </c>
      <c r="D86" s="818"/>
    </row>
    <row r="87" spans="1:4" ht="18.75" customHeight="1">
      <c r="A87" s="741"/>
      <c r="B87" s="370" t="s">
        <v>396</v>
      </c>
      <c r="C87" s="364"/>
      <c r="D87" s="371">
        <v>0</v>
      </c>
    </row>
    <row r="88" spans="1:4" ht="18" customHeight="1">
      <c r="A88" s="861" t="s">
        <v>397</v>
      </c>
      <c r="B88" s="861"/>
      <c r="C88" s="861"/>
      <c r="D88" s="319" t="s">
        <v>339</v>
      </c>
    </row>
    <row r="89" spans="1:4" ht="20.25" customHeight="1">
      <c r="A89" s="372" t="s">
        <v>104</v>
      </c>
      <c r="B89" s="849" t="s">
        <v>284</v>
      </c>
      <c r="C89" s="850"/>
      <c r="D89" s="146" t="s">
        <v>106</v>
      </c>
    </row>
    <row r="90" spans="1:4" ht="23.25" customHeight="1">
      <c r="A90" s="739">
        <v>36</v>
      </c>
      <c r="B90" s="845" t="s">
        <v>398</v>
      </c>
      <c r="C90" s="846"/>
      <c r="D90" s="867"/>
    </row>
    <row r="91" spans="1:4" ht="59.25" customHeight="1">
      <c r="A91" s="740"/>
      <c r="B91" s="374" t="s">
        <v>399</v>
      </c>
      <c r="C91" s="375">
        <v>0</v>
      </c>
      <c r="D91" s="867"/>
    </row>
    <row r="92" spans="1:4" ht="58.5" customHeight="1">
      <c r="A92" s="740"/>
      <c r="B92" s="374" t="s">
        <v>400</v>
      </c>
      <c r="C92" s="376">
        <v>0</v>
      </c>
      <c r="D92" s="867"/>
    </row>
    <row r="93" spans="1:4" ht="18.75" customHeight="1">
      <c r="A93" s="740"/>
      <c r="B93" s="377" t="s">
        <v>401</v>
      </c>
      <c r="C93" s="378">
        <f>SUM(C91-C92)/D76*100</f>
        <v>0</v>
      </c>
      <c r="D93" s="867"/>
    </row>
    <row r="94" spans="1:4" ht="18" customHeight="1">
      <c r="A94" s="740"/>
      <c r="B94" s="377" t="s">
        <v>402</v>
      </c>
      <c r="C94" s="379">
        <f>SUM(C92*0.05)/D76*100</f>
        <v>0</v>
      </c>
      <c r="D94" s="868"/>
    </row>
    <row r="95" spans="1:4" ht="18" customHeight="1">
      <c r="A95" s="741"/>
      <c r="B95" s="377" t="s">
        <v>403</v>
      </c>
      <c r="C95" s="380"/>
      <c r="D95" s="381">
        <v>0</v>
      </c>
    </row>
    <row r="96" spans="1:4" ht="19.5" customHeight="1">
      <c r="A96" s="739">
        <v>37</v>
      </c>
      <c r="B96" s="845" t="s">
        <v>404</v>
      </c>
      <c r="C96" s="846"/>
      <c r="D96" s="870"/>
    </row>
    <row r="97" spans="1:4" ht="45" customHeight="1">
      <c r="A97" s="740"/>
      <c r="B97" s="382" t="s">
        <v>405</v>
      </c>
      <c r="C97" s="383">
        <v>0</v>
      </c>
      <c r="D97" s="871"/>
    </row>
    <row r="98" spans="1:4" ht="59.25" customHeight="1">
      <c r="A98" s="740"/>
      <c r="B98" s="382" t="s">
        <v>400</v>
      </c>
      <c r="C98" s="384">
        <v>0</v>
      </c>
      <c r="D98" s="871"/>
    </row>
    <row r="99" spans="1:4" ht="15" customHeight="1">
      <c r="A99" s="740"/>
      <c r="B99" s="385" t="s">
        <v>401</v>
      </c>
      <c r="C99" s="386">
        <f>SUM(C97-C98)/D76*100</f>
        <v>0</v>
      </c>
      <c r="D99" s="871"/>
    </row>
    <row r="100" spans="1:4" ht="15" customHeight="1">
      <c r="A100" s="740"/>
      <c r="B100" s="385" t="s">
        <v>406</v>
      </c>
      <c r="C100" s="387">
        <f>SUM(C98*0.08)/D76*100</f>
        <v>0</v>
      </c>
      <c r="D100" s="872"/>
    </row>
    <row r="101" spans="1:4" ht="15.75">
      <c r="A101" s="741"/>
      <c r="B101" s="847" t="s">
        <v>407</v>
      </c>
      <c r="C101" s="848"/>
      <c r="D101" s="390">
        <v>0</v>
      </c>
    </row>
    <row r="102" spans="1:4" ht="74.25" customHeight="1">
      <c r="A102" s="739">
        <v>38</v>
      </c>
      <c r="B102" s="845" t="s">
        <v>408</v>
      </c>
      <c r="C102" s="846"/>
      <c r="D102" s="873"/>
    </row>
    <row r="103" spans="1:4" ht="43.5">
      <c r="A103" s="740"/>
      <c r="B103" s="382" t="s">
        <v>409</v>
      </c>
      <c r="C103" s="383">
        <v>0</v>
      </c>
      <c r="D103" s="874"/>
    </row>
    <row r="104" spans="1:4" ht="43.5">
      <c r="A104" s="740"/>
      <c r="B104" s="382" t="s">
        <v>410</v>
      </c>
      <c r="C104" s="384">
        <v>0</v>
      </c>
      <c r="D104" s="874"/>
    </row>
    <row r="105" spans="1:4" ht="15.75" customHeight="1">
      <c r="A105" s="740"/>
      <c r="B105" s="385" t="s">
        <v>401</v>
      </c>
      <c r="C105" s="386">
        <f>SUM(C103-C104)/D76*100</f>
        <v>0</v>
      </c>
      <c r="D105" s="874"/>
    </row>
    <row r="106" spans="1:4" ht="15.75" customHeight="1">
      <c r="A106" s="740"/>
      <c r="B106" s="385" t="s">
        <v>406</v>
      </c>
      <c r="C106" s="387">
        <f>SUM(C104*0.08)/D76*100</f>
        <v>0</v>
      </c>
      <c r="D106" s="875"/>
    </row>
    <row r="107" spans="1:4" ht="15.75">
      <c r="A107" s="741"/>
      <c r="B107" s="847" t="s">
        <v>407</v>
      </c>
      <c r="C107" s="848"/>
      <c r="D107" s="391">
        <v>0</v>
      </c>
    </row>
    <row r="108" spans="1:4" ht="22.5" customHeight="1">
      <c r="A108" s="296">
        <v>39</v>
      </c>
      <c r="B108" s="878" t="s">
        <v>411</v>
      </c>
      <c r="C108" s="879"/>
      <c r="D108" s="392">
        <f>SUM(D107,D77,D82,D87,D95,D101,-C106)</f>
        <v>0.03569518827248967</v>
      </c>
    </row>
    <row r="109" spans="1:4" ht="63" customHeight="1">
      <c r="A109" s="864">
        <v>40</v>
      </c>
      <c r="B109" s="845" t="s">
        <v>412</v>
      </c>
      <c r="C109" s="846"/>
      <c r="D109" s="834"/>
    </row>
    <row r="110" spans="1:4" ht="50.25" customHeight="1">
      <c r="A110" s="865"/>
      <c r="B110" s="382" t="s">
        <v>413</v>
      </c>
      <c r="C110" s="393">
        <v>0</v>
      </c>
      <c r="D110" s="835"/>
    </row>
    <row r="111" spans="1:4" ht="22.5" customHeight="1">
      <c r="A111" s="865"/>
      <c r="B111" s="385" t="s">
        <v>414</v>
      </c>
      <c r="C111" s="394">
        <f>SUM(C110)/D76*100</f>
        <v>0</v>
      </c>
      <c r="D111" s="835"/>
    </row>
    <row r="112" spans="1:4" ht="22.5" customHeight="1">
      <c r="A112" s="866"/>
      <c r="B112" s="388" t="s">
        <v>415</v>
      </c>
      <c r="C112" s="389"/>
      <c r="D112" s="395">
        <f>SUM(C111,D108)</f>
        <v>0.03569518827248967</v>
      </c>
    </row>
    <row r="113" spans="1:4" ht="78" customHeight="1">
      <c r="A113" s="170">
        <v>41</v>
      </c>
      <c r="B113" s="859" t="s">
        <v>416</v>
      </c>
      <c r="C113" s="860"/>
      <c r="D113" s="396">
        <v>0.03694452</v>
      </c>
    </row>
    <row r="114" spans="1:4" ht="162.75" customHeight="1">
      <c r="A114" s="173" t="s">
        <v>417</v>
      </c>
      <c r="B114" s="836" t="s">
        <v>418</v>
      </c>
      <c r="C114" s="837"/>
      <c r="D114" s="397">
        <v>0</v>
      </c>
    </row>
    <row r="115" spans="1:4" ht="89.25" customHeight="1">
      <c r="A115" s="739">
        <v>42</v>
      </c>
      <c r="B115" s="749" t="s">
        <v>419</v>
      </c>
      <c r="C115" s="750"/>
      <c r="D115" s="840"/>
    </row>
    <row r="116" spans="1:4" ht="90" customHeight="1">
      <c r="A116" s="740"/>
      <c r="B116" s="838" t="s">
        <v>420</v>
      </c>
      <c r="C116" s="839"/>
      <c r="D116" s="841"/>
    </row>
    <row r="117" spans="1:4" ht="19.5" customHeight="1">
      <c r="A117" s="740"/>
      <c r="B117" s="398" t="s">
        <v>421</v>
      </c>
      <c r="C117" s="399">
        <v>0</v>
      </c>
      <c r="D117" s="841"/>
    </row>
    <row r="118" spans="1:4" ht="20.25" customHeight="1">
      <c r="A118" s="740"/>
      <c r="B118" s="354" t="s">
        <v>422</v>
      </c>
      <c r="C118" s="400">
        <v>0</v>
      </c>
      <c r="D118" s="841"/>
    </row>
    <row r="119" spans="1:4" ht="32.25" customHeight="1">
      <c r="A119" s="740"/>
      <c r="B119" s="354" t="s">
        <v>423</v>
      </c>
      <c r="C119" s="400">
        <v>0</v>
      </c>
      <c r="D119" s="841"/>
    </row>
    <row r="120" spans="1:4" ht="21.75" customHeight="1">
      <c r="A120" s="740"/>
      <c r="B120" s="354" t="s">
        <v>424</v>
      </c>
      <c r="C120" s="399">
        <v>0</v>
      </c>
      <c r="D120" s="841"/>
    </row>
    <row r="121" spans="1:4" ht="19.5" customHeight="1">
      <c r="A121" s="741"/>
      <c r="B121" s="401" t="s">
        <v>425</v>
      </c>
      <c r="C121" s="402"/>
      <c r="D121" s="231">
        <f>SUM(-C120,-C119,-C118,C117)</f>
        <v>0</v>
      </c>
    </row>
    <row r="122" spans="1:4" ht="33.75" customHeight="1">
      <c r="A122" s="180">
        <v>43</v>
      </c>
      <c r="B122" s="639" t="s">
        <v>426</v>
      </c>
      <c r="C122" s="661"/>
      <c r="D122" s="403">
        <v>0</v>
      </c>
    </row>
    <row r="123" spans="1:4" ht="15.75" customHeight="1">
      <c r="A123" s="861" t="s">
        <v>397</v>
      </c>
      <c r="B123" s="861"/>
      <c r="C123" s="861"/>
      <c r="D123" s="319" t="s">
        <v>339</v>
      </c>
    </row>
    <row r="124" spans="1:4" ht="15.75">
      <c r="A124" s="372" t="s">
        <v>104</v>
      </c>
      <c r="B124" s="849" t="s">
        <v>284</v>
      </c>
      <c r="C124" s="850"/>
      <c r="D124" s="146" t="s">
        <v>106</v>
      </c>
    </row>
    <row r="125" spans="1:4" ht="25.5" customHeight="1">
      <c r="A125" s="173">
        <v>44</v>
      </c>
      <c r="B125" s="717" t="s">
        <v>427</v>
      </c>
      <c r="C125" s="862"/>
      <c r="D125" s="404">
        <f>SUM(D121-D122)</f>
        <v>0</v>
      </c>
    </row>
    <row r="126" spans="1:4" ht="21" customHeight="1">
      <c r="A126" s="739">
        <v>45</v>
      </c>
      <c r="B126" s="863" t="s">
        <v>428</v>
      </c>
      <c r="C126" s="750"/>
      <c r="D126" s="842"/>
    </row>
    <row r="127" spans="1:4" ht="32.25" customHeight="1">
      <c r="A127" s="740"/>
      <c r="B127" s="354" t="s">
        <v>429</v>
      </c>
      <c r="C127" s="405">
        <v>1</v>
      </c>
      <c r="D127" s="843"/>
    </row>
    <row r="128" spans="1:4" ht="15.75" customHeight="1">
      <c r="A128" s="740"/>
      <c r="B128" s="354" t="s">
        <v>430</v>
      </c>
      <c r="C128" s="406">
        <v>0.99</v>
      </c>
      <c r="D128" s="843"/>
    </row>
    <row r="129" spans="1:4" ht="15.75" customHeight="1">
      <c r="A129" s="740"/>
      <c r="B129" s="354" t="s">
        <v>431</v>
      </c>
      <c r="C129" s="406">
        <v>1</v>
      </c>
      <c r="D129" s="843"/>
    </row>
    <row r="130" spans="1:4" ht="15.75" customHeight="1">
      <c r="A130" s="740"/>
      <c r="B130" s="354" t="s">
        <v>432</v>
      </c>
      <c r="C130" s="407">
        <v>1</v>
      </c>
      <c r="D130" s="844"/>
    </row>
    <row r="131" spans="1:4" ht="60.75" customHeight="1">
      <c r="A131" s="741"/>
      <c r="B131" s="876" t="s">
        <v>433</v>
      </c>
      <c r="C131" s="877"/>
      <c r="D131" s="408">
        <v>1</v>
      </c>
    </row>
    <row r="132" spans="1:4" ht="21.75" customHeight="1">
      <c r="A132" s="180">
        <v>46</v>
      </c>
      <c r="B132" s="699" t="s">
        <v>434</v>
      </c>
      <c r="C132" s="897"/>
      <c r="D132" s="409">
        <f>SUM(D125/D131)</f>
        <v>0</v>
      </c>
    </row>
    <row r="133" spans="1:4" ht="30.75" customHeight="1">
      <c r="A133" s="170">
        <v>47</v>
      </c>
      <c r="B133" s="753" t="s">
        <v>435</v>
      </c>
      <c r="C133" s="754"/>
      <c r="D133" s="410">
        <f>SUM(D55)</f>
        <v>399135056</v>
      </c>
    </row>
    <row r="134" spans="1:4" ht="24" customHeight="1">
      <c r="A134" s="170">
        <v>48</v>
      </c>
      <c r="B134" s="639" t="s">
        <v>436</v>
      </c>
      <c r="C134" s="628"/>
      <c r="D134" s="289">
        <f>SUM(D132/D133)*100</f>
        <v>0</v>
      </c>
    </row>
    <row r="135" spans="1:4" ht="23.25" customHeight="1">
      <c r="A135" s="170">
        <v>49</v>
      </c>
      <c r="B135" s="639" t="s">
        <v>437</v>
      </c>
      <c r="C135" s="628"/>
      <c r="D135" s="289">
        <f>SUM(D113,D134)</f>
        <v>0.03694452</v>
      </c>
    </row>
    <row r="136" spans="1:4" ht="46.5" customHeight="1">
      <c r="A136" s="296" t="s">
        <v>438</v>
      </c>
      <c r="B136" s="639" t="s">
        <v>439</v>
      </c>
      <c r="C136" s="628"/>
      <c r="D136" s="411">
        <f>SUM(D114,D134)</f>
        <v>0</v>
      </c>
    </row>
    <row r="137" spans="1:4" ht="36.75" customHeight="1">
      <c r="A137" s="170">
        <v>50</v>
      </c>
      <c r="B137" s="895" t="s">
        <v>440</v>
      </c>
      <c r="C137" s="896"/>
      <c r="D137" s="412">
        <v>0</v>
      </c>
    </row>
    <row r="138" spans="1:5" ht="11.25" customHeight="1">
      <c r="A138" s="413"/>
      <c r="B138" s="910"/>
      <c r="C138" s="910"/>
      <c r="D138" s="910"/>
      <c r="E138" s="286"/>
    </row>
    <row r="139" spans="1:6" ht="29.25" customHeight="1">
      <c r="A139" s="901" t="s">
        <v>441</v>
      </c>
      <c r="B139" s="901"/>
      <c r="C139" s="901"/>
      <c r="D139" s="901"/>
      <c r="E139" s="768"/>
      <c r="F139" s="768"/>
    </row>
    <row r="140" spans="1:6" ht="40.5" customHeight="1">
      <c r="A140" s="904" t="s">
        <v>442</v>
      </c>
      <c r="B140" s="905"/>
      <c r="C140" s="905"/>
      <c r="D140" s="905"/>
      <c r="E140" s="771"/>
      <c r="F140" s="771"/>
    </row>
    <row r="141" spans="1:6" ht="29.25" customHeight="1">
      <c r="A141" s="147" t="s">
        <v>104</v>
      </c>
      <c r="B141" s="772" t="s">
        <v>443</v>
      </c>
      <c r="C141" s="632"/>
      <c r="D141" s="148" t="s">
        <v>106</v>
      </c>
      <c r="E141" s="768"/>
      <c r="F141" s="768"/>
    </row>
    <row r="142" spans="1:6" ht="63" customHeight="1">
      <c r="A142" s="173">
        <v>51</v>
      </c>
      <c r="B142" s="898" t="s">
        <v>444</v>
      </c>
      <c r="C142" s="779"/>
      <c r="D142" s="414">
        <v>0</v>
      </c>
      <c r="E142" s="768"/>
      <c r="F142" s="768"/>
    </row>
    <row r="143" spans="1:6" ht="132.75" customHeight="1">
      <c r="A143" s="221">
        <v>52</v>
      </c>
      <c r="B143" s="753" t="s">
        <v>445</v>
      </c>
      <c r="C143" s="754"/>
      <c r="D143" s="415">
        <v>0</v>
      </c>
      <c r="E143" s="768"/>
      <c r="F143" s="768"/>
    </row>
    <row r="144" spans="1:5" ht="30" customHeight="1">
      <c r="A144" s="170">
        <v>53</v>
      </c>
      <c r="B144" s="639" t="s">
        <v>446</v>
      </c>
      <c r="C144" s="628"/>
      <c r="D144" s="172">
        <f>SUM(D55)</f>
        <v>399135056</v>
      </c>
      <c r="E144" s="290"/>
    </row>
    <row r="145" spans="1:5" ht="21.75" customHeight="1">
      <c r="A145" s="170">
        <v>54</v>
      </c>
      <c r="B145" s="639" t="s">
        <v>447</v>
      </c>
      <c r="C145" s="628"/>
      <c r="D145" s="289">
        <f>SUM(D143/D144)*100</f>
        <v>0</v>
      </c>
      <c r="E145" s="290"/>
    </row>
    <row r="146" spans="1:5" ht="37.5" customHeight="1">
      <c r="A146" s="170">
        <v>55</v>
      </c>
      <c r="B146" s="753" t="s">
        <v>448</v>
      </c>
      <c r="C146" s="754"/>
      <c r="D146" s="263">
        <v>0</v>
      </c>
      <c r="E146" s="290"/>
    </row>
    <row r="147" spans="1:5" ht="55.5" customHeight="1">
      <c r="A147" s="170">
        <v>56</v>
      </c>
      <c r="B147" s="753" t="s">
        <v>449</v>
      </c>
      <c r="C147" s="754"/>
      <c r="D147" s="275">
        <v>0</v>
      </c>
      <c r="E147" s="290"/>
    </row>
    <row r="148" spans="1:5" ht="51" customHeight="1">
      <c r="A148" s="170">
        <v>57</v>
      </c>
      <c r="B148" s="753" t="s">
        <v>450</v>
      </c>
      <c r="C148" s="754"/>
      <c r="D148" s="263">
        <v>0</v>
      </c>
      <c r="E148" s="290"/>
    </row>
    <row r="149" spans="1:5" ht="18" customHeight="1">
      <c r="A149" s="903" t="s">
        <v>397</v>
      </c>
      <c r="B149" s="903"/>
      <c r="C149" s="903"/>
      <c r="D149" s="319" t="s">
        <v>451</v>
      </c>
      <c r="E149" s="290"/>
    </row>
    <row r="150" spans="1:5" ht="12" customHeight="1">
      <c r="A150" s="909"/>
      <c r="B150" s="909"/>
      <c r="C150" s="909"/>
      <c r="D150" s="909"/>
      <c r="E150" s="290"/>
    </row>
    <row r="151" spans="1:5" ht="29.25" customHeight="1">
      <c r="A151" s="147" t="s">
        <v>104</v>
      </c>
      <c r="B151" s="772" t="s">
        <v>443</v>
      </c>
      <c r="C151" s="632"/>
      <c r="D151" s="148" t="s">
        <v>106</v>
      </c>
      <c r="E151" s="290"/>
    </row>
    <row r="152" spans="1:4" ht="19.5" customHeight="1">
      <c r="A152" s="170">
        <v>58</v>
      </c>
      <c r="B152" s="639" t="s">
        <v>452</v>
      </c>
      <c r="C152" s="893"/>
      <c r="D152" s="416">
        <f>SUM(D148-D145)</f>
        <v>0</v>
      </c>
    </row>
    <row r="153" spans="1:4" ht="12" customHeight="1">
      <c r="A153" s="291"/>
      <c r="B153" s="291"/>
      <c r="C153" s="291"/>
      <c r="D153" s="291"/>
    </row>
    <row r="154" spans="1:4" ht="29.25" customHeight="1">
      <c r="A154" s="629" t="s">
        <v>453</v>
      </c>
      <c r="B154" s="629"/>
      <c r="C154" s="629"/>
      <c r="D154" s="629"/>
    </row>
    <row r="155" spans="1:4" ht="117.75" customHeight="1">
      <c r="A155" s="890" t="s">
        <v>454</v>
      </c>
      <c r="B155" s="891"/>
      <c r="C155" s="891"/>
      <c r="D155" s="892"/>
    </row>
    <row r="156" spans="1:4" ht="29.25" customHeight="1">
      <c r="A156" s="373" t="s">
        <v>104</v>
      </c>
      <c r="B156" s="849" t="s">
        <v>308</v>
      </c>
      <c r="C156" s="850"/>
      <c r="D156" s="148" t="s">
        <v>106</v>
      </c>
    </row>
    <row r="157" spans="1:4" ht="58.5" customHeight="1">
      <c r="A157" s="170">
        <v>59</v>
      </c>
      <c r="B157" s="753" t="s">
        <v>455</v>
      </c>
      <c r="C157" s="754"/>
      <c r="D157" s="417">
        <v>0</v>
      </c>
    </row>
    <row r="158" spans="1:4" ht="30.75" customHeight="1">
      <c r="A158" s="170">
        <v>60</v>
      </c>
      <c r="B158" s="753" t="s">
        <v>456</v>
      </c>
      <c r="C158" s="754"/>
      <c r="D158" s="172">
        <f>SUM(D55)</f>
        <v>399135056</v>
      </c>
    </row>
    <row r="159" spans="1:4" ht="25.5" customHeight="1">
      <c r="A159" s="170">
        <v>61</v>
      </c>
      <c r="B159" s="639" t="s">
        <v>457</v>
      </c>
      <c r="C159" s="628"/>
      <c r="D159" s="418">
        <f>SUM(D157/D158)*100</f>
        <v>0</v>
      </c>
    </row>
    <row r="160" spans="1:4" ht="49.5" customHeight="1">
      <c r="A160" s="170">
        <v>62</v>
      </c>
      <c r="B160" s="794" t="s">
        <v>458</v>
      </c>
      <c r="C160" s="795"/>
      <c r="D160" s="419">
        <v>0</v>
      </c>
    </row>
    <row r="161" spans="1:4" ht="12" customHeight="1">
      <c r="A161" s="309"/>
      <c r="B161" s="309"/>
      <c r="C161" s="309"/>
      <c r="D161" s="310"/>
    </row>
    <row r="162" spans="1:4" ht="24" customHeight="1">
      <c r="A162" s="629" t="s">
        <v>459</v>
      </c>
      <c r="B162" s="629"/>
      <c r="C162" s="629"/>
      <c r="D162" s="629"/>
    </row>
    <row r="163" spans="1:4" ht="147.75" customHeight="1">
      <c r="A163" s="856" t="s">
        <v>460</v>
      </c>
      <c r="B163" s="634"/>
      <c r="C163" s="634"/>
      <c r="D163" s="634"/>
    </row>
    <row r="164" spans="1:4" ht="29.25" customHeight="1">
      <c r="A164" s="262" t="s">
        <v>104</v>
      </c>
      <c r="B164" s="772" t="s">
        <v>461</v>
      </c>
      <c r="C164" s="632"/>
      <c r="D164" s="148" t="s">
        <v>106</v>
      </c>
    </row>
    <row r="165" spans="1:4" ht="47.25" customHeight="1">
      <c r="A165" s="180">
        <v>63</v>
      </c>
      <c r="B165" s="857" t="s">
        <v>462</v>
      </c>
      <c r="C165" s="858"/>
      <c r="D165" s="420">
        <v>0</v>
      </c>
    </row>
    <row r="166" spans="1:4" ht="47.25" customHeight="1">
      <c r="A166" s="170">
        <v>64</v>
      </c>
      <c r="B166" s="829" t="s">
        <v>463</v>
      </c>
      <c r="C166" s="831"/>
      <c r="D166" s="421">
        <v>0</v>
      </c>
    </row>
    <row r="167" spans="1:4" ht="45.75" customHeight="1">
      <c r="A167" s="170">
        <v>65</v>
      </c>
      <c r="B167" s="829" t="s">
        <v>464</v>
      </c>
      <c r="C167" s="831"/>
      <c r="D167" s="421">
        <v>0</v>
      </c>
    </row>
    <row r="168" spans="1:4" ht="21" customHeight="1">
      <c r="A168" s="170">
        <v>66</v>
      </c>
      <c r="B168" s="854" t="s">
        <v>465</v>
      </c>
      <c r="C168" s="831"/>
      <c r="D168" s="422">
        <f>SUM(D165,D166,D167)</f>
        <v>0</v>
      </c>
    </row>
    <row r="169" spans="1:4" ht="48" customHeight="1">
      <c r="A169" s="170">
        <v>67</v>
      </c>
      <c r="B169" s="829" t="s">
        <v>466</v>
      </c>
      <c r="C169" s="831"/>
      <c r="D169" s="421">
        <v>0.03694452</v>
      </c>
    </row>
    <row r="170" ht="12" customHeight="1">
      <c r="A170" s="255"/>
    </row>
    <row r="171" spans="1:4" ht="12" customHeight="1">
      <c r="A171" s="832" t="s">
        <v>397</v>
      </c>
      <c r="B171" s="832"/>
      <c r="C171" s="832"/>
      <c r="D171" s="319" t="s">
        <v>451</v>
      </c>
    </row>
    <row r="172" spans="1:4" ht="24" customHeight="1">
      <c r="A172" s="663" t="s">
        <v>467</v>
      </c>
      <c r="B172" s="663"/>
      <c r="C172" s="663"/>
      <c r="D172" s="663"/>
    </row>
    <row r="173" spans="1:4" ht="69" customHeight="1">
      <c r="A173" s="630" t="s">
        <v>468</v>
      </c>
      <c r="B173" s="855"/>
      <c r="C173" s="855"/>
      <c r="D173" s="855"/>
    </row>
    <row r="174" spans="1:4" ht="29.25" customHeight="1">
      <c r="A174" s="262" t="s">
        <v>104</v>
      </c>
      <c r="B174" s="772" t="s">
        <v>469</v>
      </c>
      <c r="C174" s="632"/>
      <c r="D174" s="148" t="s">
        <v>106</v>
      </c>
    </row>
    <row r="175" spans="1:4" ht="33.75" customHeight="1">
      <c r="A175" s="170">
        <v>68</v>
      </c>
      <c r="B175" s="829" t="s">
        <v>470</v>
      </c>
      <c r="C175" s="830"/>
      <c r="D175" s="422">
        <f>SUM(D108)</f>
        <v>0.03569518827248967</v>
      </c>
    </row>
    <row r="176" spans="1:4" ht="34.5" customHeight="1">
      <c r="A176" s="170">
        <v>69</v>
      </c>
      <c r="B176" s="829" t="s">
        <v>471</v>
      </c>
      <c r="C176" s="830"/>
      <c r="D176" s="423">
        <f>SUM(D55)</f>
        <v>399135056</v>
      </c>
    </row>
    <row r="177" spans="1:4" ht="33" customHeight="1">
      <c r="A177" s="170">
        <v>70</v>
      </c>
      <c r="B177" s="833" t="s">
        <v>472</v>
      </c>
      <c r="C177" s="830"/>
      <c r="D177" s="424">
        <f>SUM(500000/D176)*100</f>
        <v>0.12527088074168058</v>
      </c>
    </row>
    <row r="178" spans="1:4" ht="21.75" customHeight="1">
      <c r="A178" s="170">
        <v>71</v>
      </c>
      <c r="B178" s="829" t="s">
        <v>473</v>
      </c>
      <c r="C178" s="830"/>
      <c r="D178" s="425">
        <f>SUM(D134)</f>
        <v>0</v>
      </c>
    </row>
    <row r="179" spans="1:4" ht="22.5" customHeight="1">
      <c r="A179" s="170">
        <v>72</v>
      </c>
      <c r="B179" s="833" t="s">
        <v>474</v>
      </c>
      <c r="C179" s="830"/>
      <c r="D179" s="425">
        <f>SUM(D175,D177,D178)</f>
        <v>0.16096606901417027</v>
      </c>
    </row>
    <row r="180" spans="1:4" ht="15" customHeight="1">
      <c r="A180" s="825"/>
      <c r="B180" s="825"/>
      <c r="C180" s="825"/>
      <c r="D180" s="825"/>
    </row>
    <row r="181" spans="1:4" ht="24" customHeight="1">
      <c r="A181" s="629" t="s">
        <v>475</v>
      </c>
      <c r="B181" s="629"/>
      <c r="C181" s="629"/>
      <c r="D181" s="629"/>
    </row>
    <row r="182" spans="1:4" ht="12" customHeight="1">
      <c r="A182" s="824"/>
      <c r="B182" s="824"/>
      <c r="C182" s="824"/>
      <c r="D182" s="824"/>
    </row>
    <row r="183" spans="1:4" ht="313.5" customHeight="1">
      <c r="A183" s="720" t="s">
        <v>476</v>
      </c>
      <c r="B183" s="777"/>
      <c r="C183" s="777"/>
      <c r="D183" s="777"/>
    </row>
    <row r="184" spans="1:4" ht="24" customHeight="1">
      <c r="A184" s="262" t="s">
        <v>104</v>
      </c>
      <c r="B184" s="772" t="s">
        <v>477</v>
      </c>
      <c r="C184" s="632"/>
      <c r="D184" s="148" t="s">
        <v>106</v>
      </c>
    </row>
    <row r="185" spans="1:4" ht="22.5" customHeight="1">
      <c r="A185" s="296">
        <v>73</v>
      </c>
      <c r="B185" s="828" t="s">
        <v>478</v>
      </c>
      <c r="C185" s="823"/>
      <c r="D185" s="426">
        <f>SUM(D14)</f>
        <v>0.032600000000000004</v>
      </c>
    </row>
    <row r="186" spans="1:4" ht="260.25" customHeight="1">
      <c r="A186" s="296">
        <v>74</v>
      </c>
      <c r="B186" s="828" t="s">
        <v>479</v>
      </c>
      <c r="C186" s="823"/>
      <c r="D186" s="427"/>
    </row>
    <row r="187" spans="1:4" ht="22.5" customHeight="1">
      <c r="A187" s="296">
        <v>75</v>
      </c>
      <c r="B187" s="822" t="s">
        <v>480</v>
      </c>
      <c r="C187" s="823"/>
      <c r="D187" s="426">
        <f>SUM(D186-D185)</f>
        <v>-0.032600000000000004</v>
      </c>
    </row>
    <row r="188" spans="1:4" ht="30.75" customHeight="1">
      <c r="A188" s="296">
        <v>76</v>
      </c>
      <c r="B188" s="826" t="s">
        <v>481</v>
      </c>
      <c r="C188" s="826"/>
      <c r="D188" s="428">
        <f>SUM(D38)</f>
        <v>430786338</v>
      </c>
    </row>
    <row r="189" spans="1:4" ht="22.5" customHeight="1">
      <c r="A189" s="296">
        <v>77</v>
      </c>
      <c r="B189" s="827" t="s">
        <v>482</v>
      </c>
      <c r="C189" s="827"/>
      <c r="D189" s="429">
        <f>SUM(D187*D188)/100</f>
        <v>-140436.34618800002</v>
      </c>
    </row>
    <row r="190" spans="1:4" ht="33" customHeight="1">
      <c r="A190" s="296">
        <v>78</v>
      </c>
      <c r="B190" s="826" t="s">
        <v>483</v>
      </c>
      <c r="C190" s="826"/>
      <c r="D190" s="428">
        <f>SUM(D59)</f>
        <v>393934797</v>
      </c>
    </row>
    <row r="191" spans="1:4" ht="22.5" customHeight="1">
      <c r="A191" s="296">
        <v>79</v>
      </c>
      <c r="B191" s="827" t="s">
        <v>484</v>
      </c>
      <c r="C191" s="827"/>
      <c r="D191" s="430">
        <f>SUM(D189/D190)*100</f>
        <v>-0.03564964234119181</v>
      </c>
    </row>
    <row r="192" spans="1:4" ht="63" customHeight="1">
      <c r="A192" s="296">
        <v>80</v>
      </c>
      <c r="B192" s="826" t="s">
        <v>485</v>
      </c>
      <c r="C192" s="827"/>
      <c r="D192" s="431">
        <v>0</v>
      </c>
    </row>
    <row r="193" ht="22.5" customHeight="1">
      <c r="A193" s="255"/>
    </row>
    <row r="194" spans="1:4" ht="24" customHeight="1">
      <c r="A194" s="629" t="s">
        <v>486</v>
      </c>
      <c r="B194" s="629"/>
      <c r="C194" s="629"/>
      <c r="D194" s="629"/>
    </row>
    <row r="195" ht="12" customHeight="1">
      <c r="A195" s="255"/>
    </row>
    <row r="196" spans="1:3" ht="15">
      <c r="A196" s="636" t="s">
        <v>189</v>
      </c>
      <c r="B196" s="636"/>
      <c r="C196" s="636"/>
    </row>
    <row r="197" spans="2:3" ht="15">
      <c r="B197" s="636"/>
      <c r="C197" s="636"/>
    </row>
    <row r="198" spans="1:4" ht="33.75" customHeight="1">
      <c r="A198" s="160"/>
      <c r="B198" s="637" t="s">
        <v>487</v>
      </c>
      <c r="C198" s="637"/>
      <c r="D198" s="432">
        <v>0.0356496</v>
      </c>
    </row>
    <row r="199" spans="1:4" ht="15.75">
      <c r="A199" s="160"/>
      <c r="B199" s="433" t="s">
        <v>322</v>
      </c>
      <c r="C199" s="434">
        <v>26</v>
      </c>
      <c r="D199" s="162"/>
    </row>
    <row r="200" spans="1:4" ht="69.75" customHeight="1">
      <c r="A200" s="160"/>
      <c r="B200" s="637" t="s">
        <v>488</v>
      </c>
      <c r="C200" s="637"/>
      <c r="D200" s="432">
        <v>0.0694452</v>
      </c>
    </row>
    <row r="201" spans="1:4" ht="15.75">
      <c r="A201" s="160"/>
      <c r="B201" s="162" t="s">
        <v>322</v>
      </c>
      <c r="C201" s="435">
        <v>49</v>
      </c>
      <c r="D201" s="162"/>
    </row>
    <row r="202" spans="1:4" ht="15.75">
      <c r="A202" s="160"/>
      <c r="B202" s="636" t="s">
        <v>489</v>
      </c>
      <c r="C202" s="636"/>
      <c r="D202" s="436">
        <v>0.16096607</v>
      </c>
    </row>
    <row r="203" spans="1:4" ht="15">
      <c r="A203" s="160"/>
      <c r="B203" s="160"/>
      <c r="C203" s="160"/>
      <c r="D203" s="162"/>
    </row>
    <row r="204" spans="1:4" ht="29.25" customHeight="1">
      <c r="A204" s="663" t="s">
        <v>490</v>
      </c>
      <c r="B204" s="663"/>
      <c r="C204" s="663"/>
      <c r="D204" s="663"/>
    </row>
    <row r="205" spans="1:4" ht="12" customHeight="1">
      <c r="A205" s="160"/>
      <c r="B205" s="160"/>
      <c r="C205" s="160"/>
      <c r="D205" s="162"/>
    </row>
    <row r="206" spans="1:4" ht="65.25" customHeight="1">
      <c r="A206" s="637" t="s">
        <v>491</v>
      </c>
      <c r="B206" s="636"/>
      <c r="C206" s="636"/>
      <c r="D206" s="636"/>
    </row>
    <row r="207" spans="1:4" ht="15">
      <c r="A207" s="160"/>
      <c r="B207" s="160"/>
      <c r="C207" s="160"/>
      <c r="D207" s="162"/>
    </row>
    <row r="208" spans="1:4" ht="15">
      <c r="A208" s="640" t="s">
        <v>196</v>
      </c>
      <c r="B208" s="643" t="s">
        <v>940</v>
      </c>
      <c r="C208" s="160"/>
      <c r="D208" s="162"/>
    </row>
    <row r="209" spans="1:4" ht="15">
      <c r="A209" s="640"/>
      <c r="B209" s="644"/>
      <c r="C209" s="160"/>
      <c r="D209" s="162"/>
    </row>
    <row r="210" spans="1:4" ht="15">
      <c r="A210" s="160"/>
      <c r="B210" s="160" t="s">
        <v>492</v>
      </c>
      <c r="C210" s="160"/>
      <c r="D210" s="162"/>
    </row>
    <row r="211" spans="1:4" ht="15">
      <c r="A211" s="640" t="s">
        <v>198</v>
      </c>
      <c r="B211" s="643"/>
      <c r="C211" s="160"/>
      <c r="D211" s="162"/>
    </row>
    <row r="212" spans="1:4" ht="15">
      <c r="A212" s="640"/>
      <c r="B212" s="644"/>
      <c r="C212" s="160"/>
      <c r="D212" s="311">
        <v>44410</v>
      </c>
    </row>
    <row r="213" spans="1:4" ht="15">
      <c r="A213" s="160"/>
      <c r="B213" s="160" t="s">
        <v>493</v>
      </c>
      <c r="C213" s="160"/>
      <c r="D213" s="160" t="s">
        <v>200</v>
      </c>
    </row>
    <row r="214" spans="1:4" ht="15">
      <c r="A214" s="160"/>
      <c r="B214" s="160"/>
      <c r="C214" s="160"/>
      <c r="D214" s="162"/>
    </row>
    <row r="215" spans="1:4" ht="15">
      <c r="A215" s="160"/>
      <c r="B215" s="160"/>
      <c r="C215" s="160"/>
      <c r="D215" s="162"/>
    </row>
    <row r="216" spans="1:4" ht="15.75">
      <c r="A216" s="633" t="s">
        <v>494</v>
      </c>
      <c r="B216" s="633"/>
      <c r="C216" s="633"/>
      <c r="D216" s="162"/>
    </row>
    <row r="217" spans="1:4" ht="15">
      <c r="A217" s="634" t="s">
        <v>495</v>
      </c>
      <c r="B217" s="634"/>
      <c r="C217" s="160"/>
      <c r="D217" s="162"/>
    </row>
  </sheetData>
  <sheetProtection password="CCA6" sheet="1" selectLockedCells="1"/>
  <mergeCells count="167">
    <mergeCell ref="D32:D34"/>
    <mergeCell ref="D42:D46"/>
    <mergeCell ref="A150:D150"/>
    <mergeCell ref="E140:F140"/>
    <mergeCell ref="B138:D138"/>
    <mergeCell ref="E142:F142"/>
    <mergeCell ref="E139:F139"/>
    <mergeCell ref="E141:F141"/>
    <mergeCell ref="B145:C145"/>
    <mergeCell ref="E143:F143"/>
    <mergeCell ref="A154:D154"/>
    <mergeCell ref="A2:C2"/>
    <mergeCell ref="B144:C144"/>
    <mergeCell ref="A7:D7"/>
    <mergeCell ref="A8:D8"/>
    <mergeCell ref="B122:C122"/>
    <mergeCell ref="D15:D17"/>
    <mergeCell ref="D28:D30"/>
    <mergeCell ref="A149:C149"/>
    <mergeCell ref="B141:C141"/>
    <mergeCell ref="A1:C1"/>
    <mergeCell ref="A5:B5"/>
    <mergeCell ref="A4:B4"/>
    <mergeCell ref="C4:D4"/>
    <mergeCell ref="C5:D5"/>
    <mergeCell ref="A140:D140"/>
    <mergeCell ref="B142:C142"/>
    <mergeCell ref="B143:C143"/>
    <mergeCell ref="A3:D3"/>
    <mergeCell ref="A15:A18"/>
    <mergeCell ref="A162:D162"/>
    <mergeCell ref="A62:C62"/>
    <mergeCell ref="B65:C65"/>
    <mergeCell ref="A64:D64"/>
    <mergeCell ref="A139:D139"/>
    <mergeCell ref="A48:C48"/>
    <mergeCell ref="B25:C25"/>
    <mergeCell ref="A88:C88"/>
    <mergeCell ref="B50:C50"/>
    <mergeCell ref="B54:C54"/>
    <mergeCell ref="B208:B209"/>
    <mergeCell ref="D19:D21"/>
    <mergeCell ref="B40:C40"/>
    <mergeCell ref="B41:C41"/>
    <mergeCell ref="B42:C42"/>
    <mergeCell ref="B151:C151"/>
    <mergeCell ref="B49:C49"/>
    <mergeCell ref="B61:C61"/>
    <mergeCell ref="A6:D6"/>
    <mergeCell ref="A211:A212"/>
    <mergeCell ref="B211:B212"/>
    <mergeCell ref="A24:C24"/>
    <mergeCell ref="B77:C77"/>
    <mergeCell ref="B10:C10"/>
    <mergeCell ref="B137:C137"/>
    <mergeCell ref="B132:C132"/>
    <mergeCell ref="B160:C160"/>
    <mergeCell ref="A9:D9"/>
    <mergeCell ref="A217:B217"/>
    <mergeCell ref="B202:C202"/>
    <mergeCell ref="A204:D204"/>
    <mergeCell ref="A206:D206"/>
    <mergeCell ref="B158:C158"/>
    <mergeCell ref="B198:C198"/>
    <mergeCell ref="B197:C197"/>
    <mergeCell ref="A216:C216"/>
    <mergeCell ref="A208:A209"/>
    <mergeCell ref="B200:C200"/>
    <mergeCell ref="A155:D155"/>
    <mergeCell ref="A196:C196"/>
    <mergeCell ref="B152:C152"/>
    <mergeCell ref="B159:C159"/>
    <mergeCell ref="B37:C37"/>
    <mergeCell ref="B11:C11"/>
    <mergeCell ref="B12:C12"/>
    <mergeCell ref="B13:C13"/>
    <mergeCell ref="B15:C15"/>
    <mergeCell ref="B19:C19"/>
    <mergeCell ref="A19:A22"/>
    <mergeCell ref="B23:C23"/>
    <mergeCell ref="B26:C26"/>
    <mergeCell ref="B27:C27"/>
    <mergeCell ref="B28:C28"/>
    <mergeCell ref="B32:C32"/>
    <mergeCell ref="B56:C56"/>
    <mergeCell ref="B57:C57"/>
    <mergeCell ref="B60:C60"/>
    <mergeCell ref="B66:C66"/>
    <mergeCell ref="B96:C96"/>
    <mergeCell ref="B67:C67"/>
    <mergeCell ref="B68:C68"/>
    <mergeCell ref="B69:C69"/>
    <mergeCell ref="A63:D63"/>
    <mergeCell ref="B76:C76"/>
    <mergeCell ref="B135:C135"/>
    <mergeCell ref="B134:C134"/>
    <mergeCell ref="B115:C115"/>
    <mergeCell ref="D90:D94"/>
    <mergeCell ref="D83:D86"/>
    <mergeCell ref="D78:D81"/>
    <mergeCell ref="D96:D100"/>
    <mergeCell ref="D102:D106"/>
    <mergeCell ref="B131:C131"/>
    <mergeCell ref="B108:C108"/>
    <mergeCell ref="B124:C124"/>
    <mergeCell ref="B133:C133"/>
    <mergeCell ref="B90:C90"/>
    <mergeCell ref="B125:C125"/>
    <mergeCell ref="B126:C126"/>
    <mergeCell ref="A90:A95"/>
    <mergeCell ref="A109:A112"/>
    <mergeCell ref="A96:A101"/>
    <mergeCell ref="B146:C146"/>
    <mergeCell ref="B176:C176"/>
    <mergeCell ref="B147:C147"/>
    <mergeCell ref="B148:C148"/>
    <mergeCell ref="A163:D163"/>
    <mergeCell ref="B164:C164"/>
    <mergeCell ref="B165:C165"/>
    <mergeCell ref="B166:C166"/>
    <mergeCell ref="B156:C156"/>
    <mergeCell ref="B157:C157"/>
    <mergeCell ref="B178:C178"/>
    <mergeCell ref="B179:C179"/>
    <mergeCell ref="B168:C168"/>
    <mergeCell ref="A194:D194"/>
    <mergeCell ref="B169:C169"/>
    <mergeCell ref="A172:D172"/>
    <mergeCell ref="A173:D173"/>
    <mergeCell ref="B174:C174"/>
    <mergeCell ref="B191:C191"/>
    <mergeCell ref="B192:C192"/>
    <mergeCell ref="B101:C101"/>
    <mergeCell ref="A102:A107"/>
    <mergeCell ref="B102:C102"/>
    <mergeCell ref="B107:C107"/>
    <mergeCell ref="A78:A82"/>
    <mergeCell ref="B89:C89"/>
    <mergeCell ref="A83:A87"/>
    <mergeCell ref="B78:C78"/>
    <mergeCell ref="B83:C83"/>
    <mergeCell ref="D109:D111"/>
    <mergeCell ref="B114:C114"/>
    <mergeCell ref="A115:A121"/>
    <mergeCell ref="B116:C116"/>
    <mergeCell ref="D115:D120"/>
    <mergeCell ref="A126:A131"/>
    <mergeCell ref="D126:D130"/>
    <mergeCell ref="B109:C109"/>
    <mergeCell ref="B113:C113"/>
    <mergeCell ref="A123:C123"/>
    <mergeCell ref="B136:C136"/>
    <mergeCell ref="A181:D181"/>
    <mergeCell ref="A183:D183"/>
    <mergeCell ref="B184:C184"/>
    <mergeCell ref="B185:C185"/>
    <mergeCell ref="B186:C186"/>
    <mergeCell ref="B175:C175"/>
    <mergeCell ref="B167:C167"/>
    <mergeCell ref="A171:C171"/>
    <mergeCell ref="B177:C177"/>
    <mergeCell ref="B187:C187"/>
    <mergeCell ref="A182:D182"/>
    <mergeCell ref="A180:D180"/>
    <mergeCell ref="B188:C188"/>
    <mergeCell ref="B189:C189"/>
    <mergeCell ref="B190:C190"/>
  </mergeCells>
  <dataValidations count="1">
    <dataValidation type="list" allowBlank="1" showErrorMessage="1" sqref="C73">
      <formula1>"NA,DISCONTINUED,RECEIVED"</formula1>
    </dataValidation>
  </dataValidations>
  <printOptions/>
  <pageMargins left="0.25" right="0.1701388955116272" top="0.4201388955116272" bottom="0.22986111044883728" header="0.22013889253139496" footer="0.17986111342906952"/>
  <pageSetup errors="blank" fitToHeight="0" fitToWidth="1" horizontalDpi="600" verticalDpi="600" orientation="portrait" scale="65" r:id="rId3"/>
  <headerFooter>
    <oddHeader>&amp;L&amp;D   &amp;T&amp;R&amp;P</oddHeader>
  </headerFooter>
  <rowBreaks count="8" manualBreakCount="8">
    <brk id="27" max="255" man="1"/>
    <brk id="47" max="255" man="1"/>
    <brk id="64" max="255" man="1"/>
    <brk id="87" max="255" man="1"/>
    <brk id="113" max="255" man="1"/>
    <brk id="138" max="255" man="1"/>
    <brk id="160" max="255" man="1"/>
    <brk id="183" max="255" man="1"/>
  </rowBreaks>
  <legacyDrawing r:id="rId2"/>
</worksheet>
</file>

<file path=xl/worksheets/sheet5.xml><?xml version="1.0" encoding="utf-8"?>
<worksheet xmlns="http://schemas.openxmlformats.org/spreadsheetml/2006/main" xmlns:r="http://schemas.openxmlformats.org/officeDocument/2006/relationships">
  <dimension ref="A1:D90"/>
  <sheetViews>
    <sheetView zoomScalePageLayoutView="0" workbookViewId="0" topLeftCell="A1">
      <selection activeCell="F12" sqref="F12"/>
    </sheetView>
  </sheetViews>
  <sheetFormatPr defaultColWidth="9.33203125" defaultRowHeight="12.75"/>
  <cols>
    <col min="1" max="1" width="9.33203125" style="0" customWidth="1"/>
    <col min="2" max="2" width="90.16015625" style="0" customWidth="1"/>
    <col min="3" max="3" width="21" style="0" customWidth="1"/>
    <col min="4" max="4" width="39.16015625" style="0" customWidth="1"/>
  </cols>
  <sheetData>
    <row r="1" spans="1:4" ht="18" customHeight="1">
      <c r="A1" s="635" t="s">
        <v>94</v>
      </c>
      <c r="B1" s="635"/>
      <c r="C1" s="635"/>
      <c r="D1" s="56" t="s">
        <v>496</v>
      </c>
    </row>
    <row r="2" spans="1:4" ht="42.75" customHeight="1">
      <c r="A2" s="915" t="s">
        <v>497</v>
      </c>
      <c r="B2" s="915"/>
      <c r="C2" s="915"/>
      <c r="D2" s="168" t="s">
        <v>327</v>
      </c>
    </row>
    <row r="3" spans="1:4" ht="20.25">
      <c r="A3" s="688"/>
      <c r="B3" s="688"/>
      <c r="C3" s="688"/>
      <c r="D3" s="688"/>
    </row>
    <row r="4" spans="1:4" ht="15">
      <c r="A4" s="689" t="str">
        <f>(eff_desc)</f>
        <v>WNP-NORTH PLAINS WATER DISTRICT (2021)</v>
      </c>
      <c r="B4" s="689"/>
      <c r="C4" s="690" t="s">
        <v>98</v>
      </c>
      <c r="D4" s="691"/>
    </row>
    <row r="5" spans="1:4" ht="15">
      <c r="A5" s="692" t="s">
        <v>498</v>
      </c>
      <c r="B5" s="693"/>
      <c r="C5" s="694" t="s">
        <v>499</v>
      </c>
      <c r="D5" s="695"/>
    </row>
    <row r="6" spans="1:4" ht="15" customHeight="1">
      <c r="A6" s="662"/>
      <c r="B6" s="662"/>
      <c r="C6" s="662"/>
      <c r="D6" s="662"/>
    </row>
    <row r="7" spans="1:4" ht="54.75" customHeight="1">
      <c r="A7" s="732" t="s">
        <v>500</v>
      </c>
      <c r="B7" s="677"/>
      <c r="C7" s="677"/>
      <c r="D7" s="677"/>
    </row>
    <row r="8" spans="1:4" ht="43.5" customHeight="1">
      <c r="A8" s="169"/>
      <c r="B8" s="58"/>
      <c r="C8" s="58"/>
      <c r="D8" s="58"/>
    </row>
    <row r="9" spans="1:4" ht="15.75">
      <c r="A9" s="663" t="s">
        <v>501</v>
      </c>
      <c r="B9" s="663"/>
      <c r="C9" s="663"/>
      <c r="D9" s="663"/>
    </row>
    <row r="10" spans="1:4" ht="139.5" customHeight="1">
      <c r="A10" s="670" t="s">
        <v>502</v>
      </c>
      <c r="B10" s="671"/>
      <c r="C10" s="671"/>
      <c r="D10" s="671"/>
    </row>
    <row r="11" spans="1:4" ht="15.75">
      <c r="A11" s="104" t="s">
        <v>104</v>
      </c>
      <c r="B11" s="655" t="s">
        <v>503</v>
      </c>
      <c r="C11" s="656"/>
      <c r="D11" s="104" t="s">
        <v>106</v>
      </c>
    </row>
    <row r="12" spans="1:4" ht="30.75" customHeight="1">
      <c r="A12" s="170">
        <v>1</v>
      </c>
      <c r="B12" s="745" t="s">
        <v>504</v>
      </c>
      <c r="C12" s="746"/>
      <c r="D12" s="275">
        <v>0</v>
      </c>
    </row>
    <row r="13" spans="1:4" ht="40.5" customHeight="1">
      <c r="A13" s="170">
        <v>2</v>
      </c>
      <c r="B13" s="913" t="s">
        <v>505</v>
      </c>
      <c r="C13" s="754"/>
      <c r="D13" s="275">
        <v>0</v>
      </c>
    </row>
    <row r="14" spans="1:4" ht="30.75" customHeight="1">
      <c r="A14" s="170">
        <v>3</v>
      </c>
      <c r="B14" s="913" t="s">
        <v>506</v>
      </c>
      <c r="C14" s="754"/>
      <c r="D14" s="172">
        <f>SUM(D12-D13)</f>
        <v>0</v>
      </c>
    </row>
    <row r="15" spans="1:4" ht="30.75" customHeight="1">
      <c r="A15" s="170">
        <v>4</v>
      </c>
      <c r="B15" s="913" t="s">
        <v>507</v>
      </c>
      <c r="C15" s="754"/>
      <c r="D15" s="263">
        <v>0</v>
      </c>
    </row>
    <row r="16" spans="1:4" ht="30.75" customHeight="1">
      <c r="A16" s="170">
        <v>5</v>
      </c>
      <c r="B16" s="753" t="s">
        <v>508</v>
      </c>
      <c r="C16" s="754"/>
      <c r="D16" s="289">
        <f>SUM(D14)*D15/100</f>
        <v>0</v>
      </c>
    </row>
    <row r="17" spans="1:4" ht="30.75" customHeight="1">
      <c r="A17" s="170">
        <v>6</v>
      </c>
      <c r="B17" s="753" t="s">
        <v>509</v>
      </c>
      <c r="C17" s="754"/>
      <c r="D17" s="289">
        <f>SUM(D16)*1.08</f>
        <v>0</v>
      </c>
    </row>
    <row r="18" spans="1:4" ht="30.75" customHeight="1">
      <c r="A18" s="170">
        <v>7</v>
      </c>
      <c r="B18" s="913" t="s">
        <v>510</v>
      </c>
      <c r="C18" s="914"/>
      <c r="D18" s="275">
        <v>0</v>
      </c>
    </row>
    <row r="19" spans="1:4" ht="40.5" customHeight="1">
      <c r="A19" s="170">
        <v>8</v>
      </c>
      <c r="B19" s="913" t="s">
        <v>511</v>
      </c>
      <c r="C19" s="914"/>
      <c r="D19" s="275">
        <v>0</v>
      </c>
    </row>
    <row r="20" spans="1:4" ht="30.75" customHeight="1">
      <c r="A20" s="170">
        <v>9</v>
      </c>
      <c r="B20" s="913" t="s">
        <v>512</v>
      </c>
      <c r="C20" s="914"/>
      <c r="D20" s="172">
        <f>SUM(D18-D19)</f>
        <v>0</v>
      </c>
    </row>
    <row r="21" spans="1:4" ht="30.75" customHeight="1">
      <c r="A21" s="170">
        <v>10</v>
      </c>
      <c r="B21" s="913" t="s">
        <v>513</v>
      </c>
      <c r="C21" s="914"/>
      <c r="D21" s="289" t="e">
        <f>SUM(D17/D20)*100</f>
        <v>#DIV/0!</v>
      </c>
    </row>
    <row r="22" spans="1:4" ht="30.75" customHeight="1">
      <c r="A22" s="170">
        <v>11</v>
      </c>
      <c r="B22" s="913" t="s">
        <v>514</v>
      </c>
      <c r="C22" s="914"/>
      <c r="D22" s="263">
        <v>0</v>
      </c>
    </row>
    <row r="23" spans="1:4" ht="30.75" customHeight="1">
      <c r="A23" s="170">
        <v>12</v>
      </c>
      <c r="B23" s="913" t="s">
        <v>515</v>
      </c>
      <c r="C23" s="914"/>
      <c r="D23" s="263">
        <v>0</v>
      </c>
    </row>
    <row r="24" spans="1:4" ht="30.75" customHeight="1">
      <c r="A24" s="170">
        <v>13</v>
      </c>
      <c r="B24" s="913" t="s">
        <v>516</v>
      </c>
      <c r="C24" s="914"/>
      <c r="D24" s="289" t="e">
        <f>SUM(D21:D23)</f>
        <v>#DIV/0!</v>
      </c>
    </row>
    <row r="26" spans="1:4" ht="15.75">
      <c r="A26" s="663" t="s">
        <v>517</v>
      </c>
      <c r="B26" s="663"/>
      <c r="C26" s="663"/>
      <c r="D26" s="663"/>
    </row>
    <row r="27" spans="1:4" ht="117" customHeight="1">
      <c r="A27" s="911" t="s">
        <v>518</v>
      </c>
      <c r="B27" s="912"/>
      <c r="C27" s="912"/>
      <c r="D27" s="912"/>
    </row>
    <row r="28" spans="1:4" ht="15.75">
      <c r="A28" s="104" t="s">
        <v>104</v>
      </c>
      <c r="B28" s="655" t="s">
        <v>503</v>
      </c>
      <c r="C28" s="656"/>
      <c r="D28" s="104" t="s">
        <v>106</v>
      </c>
    </row>
    <row r="29" spans="1:4" ht="21" customHeight="1">
      <c r="A29" s="170">
        <v>14</v>
      </c>
      <c r="B29" s="913" t="s">
        <v>519</v>
      </c>
      <c r="C29" s="914"/>
      <c r="D29" s="344">
        <f>SUM(D14)</f>
        <v>0</v>
      </c>
    </row>
    <row r="30" spans="1:4" ht="21" customHeight="1">
      <c r="A30" s="170">
        <v>15</v>
      </c>
      <c r="B30" s="913" t="s">
        <v>520</v>
      </c>
      <c r="C30" s="914"/>
      <c r="D30" s="263">
        <v>0</v>
      </c>
    </row>
    <row r="31" spans="1:4" ht="21" customHeight="1">
      <c r="A31" s="170">
        <v>16</v>
      </c>
      <c r="B31" s="913" t="s">
        <v>521</v>
      </c>
      <c r="C31" s="914"/>
      <c r="D31" s="344">
        <f>SUM(D29*D30)</f>
        <v>0</v>
      </c>
    </row>
    <row r="32" spans="1:4" ht="22.5" customHeight="1">
      <c r="A32" s="170">
        <v>17</v>
      </c>
      <c r="B32" s="913" t="s">
        <v>522</v>
      </c>
      <c r="C32" s="914"/>
      <c r="D32" s="344">
        <f>SUM(D31)*1.08</f>
        <v>0</v>
      </c>
    </row>
    <row r="33" spans="1:4" ht="21" customHeight="1">
      <c r="A33" s="170">
        <v>18</v>
      </c>
      <c r="B33" s="913" t="s">
        <v>523</v>
      </c>
      <c r="C33" s="914"/>
      <c r="D33" s="344" t="e">
        <f>SUM(D32/D20)*100</f>
        <v>#DIV/0!</v>
      </c>
    </row>
    <row r="36" spans="1:4" ht="15.75">
      <c r="A36" s="663" t="s">
        <v>524</v>
      </c>
      <c r="B36" s="663"/>
      <c r="C36" s="663"/>
      <c r="D36" s="663"/>
    </row>
    <row r="38" spans="1:4" ht="55.5" customHeight="1">
      <c r="A38" s="637" t="s">
        <v>525</v>
      </c>
      <c r="B38" s="636"/>
      <c r="C38" s="636"/>
      <c r="D38" s="636"/>
    </row>
    <row r="40" spans="1:2" ht="15" customHeight="1">
      <c r="A40" s="640" t="s">
        <v>196</v>
      </c>
      <c r="B40" s="643"/>
    </row>
    <row r="41" spans="1:2" ht="15" customHeight="1">
      <c r="A41" s="640"/>
      <c r="B41" s="644"/>
    </row>
    <row r="42" ht="15">
      <c r="B42" s="160" t="s">
        <v>526</v>
      </c>
    </row>
    <row r="43" spans="1:2" ht="15" customHeight="1">
      <c r="A43" s="640" t="s">
        <v>196</v>
      </c>
      <c r="B43" s="643"/>
    </row>
    <row r="44" spans="1:4" ht="15" customHeight="1">
      <c r="A44" s="640"/>
      <c r="B44" s="644"/>
      <c r="D44" s="311"/>
    </row>
    <row r="45" spans="2:4" ht="15">
      <c r="B45" s="160" t="s">
        <v>527</v>
      </c>
      <c r="D45" s="160" t="s">
        <v>200</v>
      </c>
    </row>
    <row r="47" spans="1:3" ht="15.75">
      <c r="A47" s="633" t="s">
        <v>494</v>
      </c>
      <c r="B47" s="633"/>
      <c r="C47" s="633"/>
    </row>
    <row r="48" spans="1:2" ht="14.25">
      <c r="A48" s="634" t="s">
        <v>528</v>
      </c>
      <c r="B48" s="634"/>
    </row>
    <row r="89" spans="1:4" ht="15.75">
      <c r="A89" s="633" t="s">
        <v>201</v>
      </c>
      <c r="B89" s="633"/>
      <c r="C89" s="633"/>
      <c r="D89" s="437" t="s">
        <v>529</v>
      </c>
    </row>
    <row r="90" ht="38.25">
      <c r="A90" s="438" t="s">
        <v>530</v>
      </c>
    </row>
  </sheetData>
  <sheetProtection password="CCA6" sheet="1"/>
  <mergeCells count="42">
    <mergeCell ref="A43:A44"/>
    <mergeCell ref="B43:B44"/>
    <mergeCell ref="A89:C89"/>
    <mergeCell ref="B20:C20"/>
    <mergeCell ref="B21:C21"/>
    <mergeCell ref="B22:C22"/>
    <mergeCell ref="B23:C23"/>
    <mergeCell ref="B24:C24"/>
    <mergeCell ref="A36:D36"/>
    <mergeCell ref="A38:D38"/>
    <mergeCell ref="B15:C15"/>
    <mergeCell ref="B16:C16"/>
    <mergeCell ref="B17:C17"/>
    <mergeCell ref="B18:C18"/>
    <mergeCell ref="B19:C19"/>
    <mergeCell ref="B33:C33"/>
    <mergeCell ref="B14:C14"/>
    <mergeCell ref="A5:B5"/>
    <mergeCell ref="C5:D5"/>
    <mergeCell ref="A6:D6"/>
    <mergeCell ref="A7:D7"/>
    <mergeCell ref="A9:D9"/>
    <mergeCell ref="A1:C1"/>
    <mergeCell ref="A2:C2"/>
    <mergeCell ref="A3:D3"/>
    <mergeCell ref="A4:B4"/>
    <mergeCell ref="C4:D4"/>
    <mergeCell ref="B32:C32"/>
    <mergeCell ref="A10:D10"/>
    <mergeCell ref="B11:C11"/>
    <mergeCell ref="B12:C12"/>
    <mergeCell ref="B13:C13"/>
    <mergeCell ref="A47:C47"/>
    <mergeCell ref="A48:B48"/>
    <mergeCell ref="A26:D26"/>
    <mergeCell ref="A27:D27"/>
    <mergeCell ref="B28:C28"/>
    <mergeCell ref="B29:C29"/>
    <mergeCell ref="B30:C30"/>
    <mergeCell ref="B31:C31"/>
    <mergeCell ref="A40:A41"/>
    <mergeCell ref="B40:B41"/>
  </mergeCells>
  <printOptions/>
  <pageMargins left="0.25" right="0.1701388955116272" top="0.4201388955116272" bottom="0.22986111044883728" header="0.22013889253139496" footer="0.17986111342906952"/>
  <pageSetup errors="blank" horizontalDpi="600" verticalDpi="600" orientation="portrait" scale="68"/>
  <rowBreaks count="1" manualBreakCount="1">
    <brk id="25" max="255" man="1"/>
  </rowBreaks>
</worksheet>
</file>

<file path=xl/worksheets/sheet6.xml><?xml version="1.0" encoding="utf-8"?>
<worksheet xmlns="http://schemas.openxmlformats.org/spreadsheetml/2006/main" xmlns:r="http://schemas.openxmlformats.org/officeDocument/2006/relationships">
  <dimension ref="A1:D97"/>
  <sheetViews>
    <sheetView zoomScalePageLayoutView="0" workbookViewId="0" topLeftCell="A4">
      <selection activeCell="D50" sqref="D50"/>
    </sheetView>
  </sheetViews>
  <sheetFormatPr defaultColWidth="9.33203125" defaultRowHeight="12.75"/>
  <cols>
    <col min="1" max="1" width="9.33203125" style="0" customWidth="1"/>
    <col min="2" max="2" width="90.16015625" style="0" customWidth="1"/>
    <col min="3" max="3" width="21" style="0" customWidth="1"/>
    <col min="4" max="4" width="39.16015625" style="0" customWidth="1"/>
  </cols>
  <sheetData>
    <row r="1" spans="1:4" ht="18" customHeight="1">
      <c r="A1" s="635" t="s">
        <v>94</v>
      </c>
      <c r="B1" s="635"/>
      <c r="C1" s="635"/>
      <c r="D1" s="56" t="s">
        <v>531</v>
      </c>
    </row>
    <row r="2" spans="1:4" ht="26.25" customHeight="1">
      <c r="A2" s="915" t="s">
        <v>532</v>
      </c>
      <c r="B2" s="915"/>
      <c r="C2" s="915"/>
      <c r="D2" s="168" t="s">
        <v>327</v>
      </c>
    </row>
    <row r="3" spans="1:4" ht="20.25">
      <c r="A3" s="688"/>
      <c r="B3" s="688"/>
      <c r="C3" s="688"/>
      <c r="D3" s="688"/>
    </row>
    <row r="4" spans="1:4" ht="15">
      <c r="A4" s="689" t="str">
        <f>(eff_desc)</f>
        <v>WNP-NORTH PLAINS WATER DISTRICT (2021)</v>
      </c>
      <c r="B4" s="689"/>
      <c r="C4" s="690" t="s">
        <v>98</v>
      </c>
      <c r="D4" s="691"/>
    </row>
    <row r="5" spans="1:4" ht="15">
      <c r="A5" s="692" t="s">
        <v>498</v>
      </c>
      <c r="B5" s="693"/>
      <c r="C5" s="694" t="s">
        <v>499</v>
      </c>
      <c r="D5" s="695"/>
    </row>
    <row r="6" spans="1:4" ht="15" customHeight="1">
      <c r="A6" s="662"/>
      <c r="B6" s="662"/>
      <c r="C6" s="662"/>
      <c r="D6" s="662"/>
    </row>
    <row r="7" spans="1:4" ht="40.5" customHeight="1">
      <c r="A7" s="676" t="s">
        <v>533</v>
      </c>
      <c r="B7" s="677"/>
      <c r="C7" s="677"/>
      <c r="D7" s="677"/>
    </row>
    <row r="8" spans="1:4" ht="15.75">
      <c r="A8" s="663" t="s">
        <v>501</v>
      </c>
      <c r="B8" s="663"/>
      <c r="C8" s="663"/>
      <c r="D8" s="663"/>
    </row>
    <row r="9" spans="1:4" ht="143.25" customHeight="1">
      <c r="A9" s="670" t="s">
        <v>534</v>
      </c>
      <c r="B9" s="671"/>
      <c r="C9" s="671"/>
      <c r="D9" s="671"/>
    </row>
    <row r="10" spans="1:4" ht="15.75">
      <c r="A10" s="104" t="s">
        <v>104</v>
      </c>
      <c r="B10" s="655" t="s">
        <v>503</v>
      </c>
      <c r="C10" s="656"/>
      <c r="D10" s="104" t="s">
        <v>106</v>
      </c>
    </row>
    <row r="11" spans="1:4" ht="30.75" customHeight="1">
      <c r="A11" s="170">
        <v>1</v>
      </c>
      <c r="B11" s="745" t="s">
        <v>504</v>
      </c>
      <c r="C11" s="746"/>
      <c r="D11" s="275">
        <v>0</v>
      </c>
    </row>
    <row r="12" spans="1:4" ht="40.5" customHeight="1">
      <c r="A12" s="170">
        <v>2</v>
      </c>
      <c r="B12" s="913" t="s">
        <v>535</v>
      </c>
      <c r="C12" s="754"/>
      <c r="D12" s="275">
        <v>0</v>
      </c>
    </row>
    <row r="13" spans="1:4" ht="30.75" customHeight="1">
      <c r="A13" s="170">
        <v>3</v>
      </c>
      <c r="B13" s="913" t="s">
        <v>536</v>
      </c>
      <c r="C13" s="754"/>
      <c r="D13" s="172">
        <f>SUM(D11-D12)</f>
        <v>0</v>
      </c>
    </row>
    <row r="14" spans="1:4" ht="30.75" customHeight="1">
      <c r="A14" s="170">
        <v>4</v>
      </c>
      <c r="B14" s="913" t="s">
        <v>507</v>
      </c>
      <c r="C14" s="754"/>
      <c r="D14" s="263">
        <v>0</v>
      </c>
    </row>
    <row r="15" spans="1:4" ht="30.75" customHeight="1">
      <c r="A15" s="170">
        <v>5</v>
      </c>
      <c r="B15" s="753" t="s">
        <v>508</v>
      </c>
      <c r="C15" s="754"/>
      <c r="D15" s="289">
        <f>SUM(D13)*D14/100</f>
        <v>0</v>
      </c>
    </row>
    <row r="16" spans="1:4" ht="38.25" customHeight="1">
      <c r="A16" s="170">
        <v>6</v>
      </c>
      <c r="B16" s="753" t="s">
        <v>537</v>
      </c>
      <c r="C16" s="754"/>
      <c r="D16" s="289">
        <f>SUM(D15)*1.035</f>
        <v>0</v>
      </c>
    </row>
    <row r="17" spans="1:4" ht="30.75" customHeight="1">
      <c r="A17" s="170">
        <v>7</v>
      </c>
      <c r="B17" s="913" t="s">
        <v>510</v>
      </c>
      <c r="C17" s="914"/>
      <c r="D17" s="439">
        <v>0</v>
      </c>
    </row>
    <row r="18" spans="1:4" ht="40.5" customHeight="1">
      <c r="A18" s="170">
        <v>8</v>
      </c>
      <c r="B18" s="913" t="s">
        <v>538</v>
      </c>
      <c r="C18" s="914"/>
      <c r="D18" s="439">
        <v>0</v>
      </c>
    </row>
    <row r="19" spans="1:4" ht="30.75" customHeight="1">
      <c r="A19" s="170">
        <v>9</v>
      </c>
      <c r="B19" s="913" t="s">
        <v>539</v>
      </c>
      <c r="C19" s="914"/>
      <c r="D19" s="344">
        <f>SUM(D17-D18)</f>
        <v>0</v>
      </c>
    </row>
    <row r="20" spans="1:4" ht="30.75" customHeight="1">
      <c r="A20" s="170">
        <v>10</v>
      </c>
      <c r="B20" s="913" t="s">
        <v>540</v>
      </c>
      <c r="C20" s="914"/>
      <c r="D20" s="289" t="e">
        <f>SUM(D16/D19)*100</f>
        <v>#DIV/0!</v>
      </c>
    </row>
    <row r="21" spans="1:4" ht="30.75" customHeight="1">
      <c r="A21" s="170">
        <v>11</v>
      </c>
      <c r="B21" s="913" t="s">
        <v>514</v>
      </c>
      <c r="C21" s="914"/>
      <c r="D21" s="263">
        <v>0</v>
      </c>
    </row>
    <row r="22" spans="1:4" ht="30.75" customHeight="1">
      <c r="A22" s="170">
        <v>12</v>
      </c>
      <c r="B22" s="913" t="s">
        <v>515</v>
      </c>
      <c r="C22" s="914"/>
      <c r="D22" s="263">
        <v>0</v>
      </c>
    </row>
    <row r="23" spans="1:4" ht="46.5" customHeight="1">
      <c r="A23" s="170">
        <v>13</v>
      </c>
      <c r="B23" s="753" t="s">
        <v>541</v>
      </c>
      <c r="C23" s="754"/>
      <c r="D23" s="263">
        <v>0</v>
      </c>
    </row>
    <row r="24" spans="1:4" ht="48.75" customHeight="1">
      <c r="A24" s="170">
        <v>14</v>
      </c>
      <c r="B24" s="753" t="s">
        <v>542</v>
      </c>
      <c r="C24" s="754"/>
      <c r="D24" s="263">
        <v>0</v>
      </c>
    </row>
    <row r="26" spans="1:4" ht="15.75">
      <c r="A26" s="104" t="s">
        <v>104</v>
      </c>
      <c r="B26" s="655" t="s">
        <v>503</v>
      </c>
      <c r="C26" s="656"/>
      <c r="D26" s="104" t="s">
        <v>106</v>
      </c>
    </row>
    <row r="27" spans="1:4" ht="48.75" customHeight="1">
      <c r="A27" s="170">
        <v>15</v>
      </c>
      <c r="B27" s="753" t="s">
        <v>543</v>
      </c>
      <c r="C27" s="754"/>
      <c r="D27" s="263">
        <v>0</v>
      </c>
    </row>
    <row r="28" spans="1:4" ht="21" customHeight="1">
      <c r="A28" s="170">
        <v>16</v>
      </c>
      <c r="B28" s="794" t="s">
        <v>544</v>
      </c>
      <c r="C28" s="754"/>
      <c r="D28" s="289">
        <f>SUM(D23,D24,D27)</f>
        <v>0</v>
      </c>
    </row>
    <row r="29" spans="1:4" ht="21" customHeight="1">
      <c r="A29" s="170">
        <v>17</v>
      </c>
      <c r="B29" s="753" t="s">
        <v>545</v>
      </c>
      <c r="C29" s="754"/>
      <c r="D29" s="289" t="e">
        <f>SUM(D20,D21,D22,D28)</f>
        <v>#DIV/0!</v>
      </c>
    </row>
    <row r="30" spans="1:4" ht="21" customHeight="1">
      <c r="A30" s="255"/>
      <c r="B30" s="440"/>
      <c r="C30" s="440"/>
      <c r="D30" s="441"/>
    </row>
    <row r="31" spans="1:4" ht="21" customHeight="1">
      <c r="A31" s="663" t="s">
        <v>546</v>
      </c>
      <c r="B31" s="663"/>
      <c r="C31" s="663"/>
      <c r="D31" s="663"/>
    </row>
    <row r="32" spans="1:4" ht="64.5" customHeight="1">
      <c r="A32" s="856" t="s">
        <v>547</v>
      </c>
      <c r="B32" s="634"/>
      <c r="C32" s="634"/>
      <c r="D32" s="634"/>
    </row>
    <row r="33" spans="1:4" ht="18.75" customHeight="1">
      <c r="A33" s="104" t="s">
        <v>104</v>
      </c>
      <c r="B33" s="655" t="s">
        <v>503</v>
      </c>
      <c r="C33" s="656"/>
      <c r="D33" s="104" t="s">
        <v>106</v>
      </c>
    </row>
    <row r="34" spans="1:4" ht="21" customHeight="1">
      <c r="A34" s="170">
        <v>18</v>
      </c>
      <c r="B34" s="753" t="s">
        <v>548</v>
      </c>
      <c r="C34" s="754"/>
      <c r="D34" s="210">
        <f>SUM(D13)</f>
        <v>0</v>
      </c>
    </row>
    <row r="35" spans="1:4" ht="21" customHeight="1">
      <c r="A35" s="180">
        <v>19</v>
      </c>
      <c r="B35" s="916" t="s">
        <v>520</v>
      </c>
      <c r="C35" s="917"/>
      <c r="D35" s="265">
        <v>0</v>
      </c>
    </row>
    <row r="36" spans="1:4" ht="21" customHeight="1">
      <c r="A36" s="170">
        <v>20</v>
      </c>
      <c r="B36" s="913" t="s">
        <v>549</v>
      </c>
      <c r="C36" s="914"/>
      <c r="D36" s="344">
        <f>SUM(D34*D35)</f>
        <v>0</v>
      </c>
    </row>
    <row r="37" spans="1:4" ht="32.25" customHeight="1">
      <c r="A37" s="170">
        <v>21</v>
      </c>
      <c r="B37" s="913" t="s">
        <v>550</v>
      </c>
      <c r="C37" s="914"/>
      <c r="D37" s="442">
        <f>SUM(D36)*1.035</f>
        <v>0</v>
      </c>
    </row>
    <row r="38" spans="1:4" ht="33" customHeight="1">
      <c r="A38" s="170">
        <v>22</v>
      </c>
      <c r="B38" s="913" t="s">
        <v>551</v>
      </c>
      <c r="C38" s="914"/>
      <c r="D38" s="422" t="e">
        <f>SUM(D37/D19)*100</f>
        <v>#DIV/0!</v>
      </c>
    </row>
    <row r="39" spans="1:4" ht="15.75">
      <c r="A39" s="170">
        <v>23</v>
      </c>
      <c r="B39" s="913" t="s">
        <v>552</v>
      </c>
      <c r="C39" s="914"/>
      <c r="D39" s="422" t="e">
        <f>SUM(D38,D28)</f>
        <v>#DIV/0!</v>
      </c>
    </row>
    <row r="42" spans="1:4" ht="15.75">
      <c r="A42" s="663" t="s">
        <v>524</v>
      </c>
      <c r="B42" s="663"/>
      <c r="C42" s="663"/>
      <c r="D42" s="663"/>
    </row>
    <row r="44" spans="1:4" ht="55.5" customHeight="1">
      <c r="A44" s="637" t="s">
        <v>553</v>
      </c>
      <c r="B44" s="636"/>
      <c r="C44" s="636"/>
      <c r="D44" s="636"/>
    </row>
    <row r="46" spans="1:2" ht="15" customHeight="1">
      <c r="A46" s="640" t="s">
        <v>196</v>
      </c>
      <c r="B46" s="643"/>
    </row>
    <row r="47" spans="1:2" ht="15" customHeight="1">
      <c r="A47" s="640"/>
      <c r="B47" s="644"/>
    </row>
    <row r="48" ht="15">
      <c r="B48" s="160" t="s">
        <v>526</v>
      </c>
    </row>
    <row r="49" spans="1:2" ht="15" customHeight="1">
      <c r="A49" s="640" t="s">
        <v>196</v>
      </c>
      <c r="B49" s="643"/>
    </row>
    <row r="50" spans="1:4" ht="15" customHeight="1">
      <c r="A50" s="640"/>
      <c r="B50" s="644"/>
      <c r="D50" s="311"/>
    </row>
    <row r="51" spans="2:4" ht="15">
      <c r="B51" s="160" t="s">
        <v>527</v>
      </c>
      <c r="D51" s="160" t="s">
        <v>200</v>
      </c>
    </row>
    <row r="53" spans="1:3" ht="15.75">
      <c r="A53" s="633" t="s">
        <v>494</v>
      </c>
      <c r="B53" s="633"/>
      <c r="C53" s="633"/>
    </row>
    <row r="54" spans="1:2" ht="14.25">
      <c r="A54" s="634" t="s">
        <v>554</v>
      </c>
      <c r="B54" s="634"/>
    </row>
    <row r="96" spans="1:4" ht="15.75">
      <c r="A96" s="633" t="s">
        <v>494</v>
      </c>
      <c r="B96" s="633"/>
      <c r="C96" s="633"/>
      <c r="D96" s="437" t="s">
        <v>529</v>
      </c>
    </row>
    <row r="97" ht="38.25">
      <c r="A97" s="438" t="s">
        <v>555</v>
      </c>
    </row>
  </sheetData>
  <sheetProtection password="CCA6" sheet="1"/>
  <mergeCells count="48">
    <mergeCell ref="A1:C1"/>
    <mergeCell ref="A2:C2"/>
    <mergeCell ref="A3:D3"/>
    <mergeCell ref="A4:B4"/>
    <mergeCell ref="C4:D4"/>
    <mergeCell ref="A5:B5"/>
    <mergeCell ref="C5:D5"/>
    <mergeCell ref="A6:D6"/>
    <mergeCell ref="A7:D7"/>
    <mergeCell ref="A8:D8"/>
    <mergeCell ref="A9:D9"/>
    <mergeCell ref="B10:C10"/>
    <mergeCell ref="B11:C11"/>
    <mergeCell ref="B23:C23"/>
    <mergeCell ref="B12:C12"/>
    <mergeCell ref="B13:C13"/>
    <mergeCell ref="B14:C14"/>
    <mergeCell ref="B15:C15"/>
    <mergeCell ref="B16:C16"/>
    <mergeCell ref="B17:C17"/>
    <mergeCell ref="B26:C26"/>
    <mergeCell ref="B27:C27"/>
    <mergeCell ref="B28:C28"/>
    <mergeCell ref="B29:C29"/>
    <mergeCell ref="B33:C33"/>
    <mergeCell ref="B18:C18"/>
    <mergeCell ref="B19:C19"/>
    <mergeCell ref="B20:C20"/>
    <mergeCell ref="B21:C21"/>
    <mergeCell ref="B22:C22"/>
    <mergeCell ref="B35:C35"/>
    <mergeCell ref="B36:C36"/>
    <mergeCell ref="A42:D42"/>
    <mergeCell ref="A44:D44"/>
    <mergeCell ref="A46:A47"/>
    <mergeCell ref="B46:B47"/>
    <mergeCell ref="B38:C38"/>
    <mergeCell ref="B39:C39"/>
    <mergeCell ref="A49:A50"/>
    <mergeCell ref="B49:B50"/>
    <mergeCell ref="A53:C53"/>
    <mergeCell ref="A54:B54"/>
    <mergeCell ref="A96:C96"/>
    <mergeCell ref="B24:C24"/>
    <mergeCell ref="A31:D31"/>
    <mergeCell ref="A32:D32"/>
    <mergeCell ref="B34:C34"/>
    <mergeCell ref="B37:C37"/>
  </mergeCells>
  <printOptions/>
  <pageMargins left="0.699999988079071" right="0.699999988079071" top="0.75" bottom="0.75" header="0.30000001192092896" footer="0.30000001192092896"/>
  <pageSetup errors="blank" horizontalDpi="600" verticalDpi="600" orientation="portrait" scale="63"/>
  <rowBreaks count="1" manualBreakCount="1">
    <brk id="30" max="255" man="1"/>
  </rowBreaks>
</worksheet>
</file>

<file path=xl/worksheets/sheet7.xml><?xml version="1.0" encoding="utf-8"?>
<worksheet xmlns="http://schemas.openxmlformats.org/spreadsheetml/2006/main" xmlns:r="http://schemas.openxmlformats.org/officeDocument/2006/relationships">
  <dimension ref="A1:P146"/>
  <sheetViews>
    <sheetView zoomScale="110" zoomScaleNormal="110" zoomScaleSheetLayoutView="100" workbookViewId="0" topLeftCell="B1">
      <selection activeCell="K17" sqref="K17:L17"/>
    </sheetView>
  </sheetViews>
  <sheetFormatPr defaultColWidth="9.33203125" defaultRowHeight="12.75"/>
  <cols>
    <col min="1" max="1" width="23.83203125" style="2" customWidth="1"/>
    <col min="2" max="2" width="14" style="2" customWidth="1"/>
    <col min="3" max="3" width="4.33203125" style="2" customWidth="1"/>
    <col min="4" max="4" width="5.5" style="2" customWidth="1"/>
    <col min="5" max="5" width="2.33203125" style="2" customWidth="1"/>
    <col min="6" max="6" width="14" style="2" customWidth="1"/>
    <col min="7" max="7" width="9.16015625" style="2" customWidth="1"/>
    <col min="8" max="8" width="14" style="2" customWidth="1"/>
    <col min="9" max="9" width="13" style="2" customWidth="1"/>
    <col min="10" max="10" width="26.5" style="2" customWidth="1"/>
    <col min="11" max="11" width="10.66015625" style="2" customWidth="1"/>
    <col min="12" max="12" width="15.33203125" style="2" customWidth="1"/>
    <col min="13" max="13" width="28.5" style="2" customWidth="1"/>
    <col min="14" max="14" width="2.66015625" style="2" customWidth="1"/>
    <col min="15" max="16384" width="9.33203125" style="2" customWidth="1"/>
  </cols>
  <sheetData>
    <row r="1" spans="1:13" ht="15.75">
      <c r="A1" s="940" t="s">
        <v>556</v>
      </c>
      <c r="B1" s="940"/>
      <c r="C1" s="940"/>
      <c r="D1" s="940"/>
      <c r="E1" s="940"/>
      <c r="F1" s="940"/>
      <c r="G1" s="940"/>
      <c r="H1" s="940"/>
      <c r="I1" s="940"/>
      <c r="J1" s="940"/>
      <c r="K1" s="940"/>
      <c r="L1" s="940"/>
      <c r="M1" s="940"/>
    </row>
    <row r="2" spans="1:13" ht="30">
      <c r="A2" s="941" t="s">
        <v>557</v>
      </c>
      <c r="B2" s="941"/>
      <c r="C2" s="941"/>
      <c r="D2" s="941"/>
      <c r="E2" s="941"/>
      <c r="F2" s="941"/>
      <c r="G2" s="941"/>
      <c r="H2" s="941"/>
      <c r="I2" s="941"/>
      <c r="J2" s="941"/>
      <c r="K2" s="941"/>
      <c r="L2" s="941"/>
      <c r="M2" s="941"/>
    </row>
    <row r="3" spans="1:13" ht="15.75">
      <c r="A3" s="943"/>
      <c r="B3" s="943"/>
      <c r="C3" s="943"/>
      <c r="D3" s="943"/>
      <c r="E3" s="943"/>
      <c r="F3" s="943"/>
      <c r="G3" s="943"/>
      <c r="H3" s="943"/>
      <c r="I3" s="943"/>
      <c r="J3" s="943"/>
      <c r="K3" s="943"/>
      <c r="L3" s="943"/>
      <c r="M3" s="943"/>
    </row>
    <row r="4" spans="1:13" ht="15.75">
      <c r="A4" s="936"/>
      <c r="B4" s="936"/>
      <c r="C4" s="936"/>
      <c r="D4" s="936"/>
      <c r="E4" s="936"/>
      <c r="F4" s="936"/>
      <c r="G4" s="936"/>
      <c r="H4" s="936"/>
      <c r="I4" s="936"/>
      <c r="J4" s="936"/>
      <c r="K4" s="936"/>
      <c r="L4" s="936"/>
      <c r="M4" s="936"/>
    </row>
    <row r="5" spans="1:13" ht="15.75">
      <c r="A5" s="929" t="s">
        <v>558</v>
      </c>
      <c r="B5" s="929"/>
      <c r="C5" s="939" t="str">
        <f>(eff_desc)</f>
        <v>WNP-NORTH PLAINS WATER DISTRICT (2021)</v>
      </c>
      <c r="D5" s="939"/>
      <c r="E5" s="939"/>
      <c r="F5" s="939"/>
      <c r="G5" s="939"/>
      <c r="H5" s="939"/>
      <c r="I5" s="939"/>
      <c r="J5" s="939"/>
      <c r="K5" s="939"/>
      <c r="L5" s="939"/>
      <c r="M5" s="939"/>
    </row>
    <row r="6" spans="1:13" ht="15.75">
      <c r="A6" s="929"/>
      <c r="B6" s="929"/>
      <c r="C6" s="444"/>
      <c r="D6" s="444"/>
      <c r="E6" s="444"/>
      <c r="F6" s="444"/>
      <c r="G6" s="444"/>
      <c r="H6" s="929" t="s">
        <v>559</v>
      </c>
      <c r="I6" s="929"/>
      <c r="J6" s="929"/>
      <c r="K6" s="929"/>
      <c r="L6" s="929"/>
      <c r="M6" s="929"/>
    </row>
    <row r="7" spans="1:13" ht="15.75">
      <c r="A7" s="445" t="s">
        <v>560</v>
      </c>
      <c r="B7" s="942">
        <f>SUM('No New Revenue'!L2)</f>
        <v>2021</v>
      </c>
      <c r="C7" s="942"/>
      <c r="D7" s="942"/>
      <c r="E7" s="929" t="s">
        <v>561</v>
      </c>
      <c r="F7" s="929"/>
      <c r="G7" s="929"/>
      <c r="H7" s="942" t="str">
        <f>(eff_desc)</f>
        <v>WNP-NORTH PLAINS WATER DISTRICT (2021)</v>
      </c>
      <c r="I7" s="942"/>
      <c r="J7" s="942"/>
      <c r="K7" s="942"/>
      <c r="L7" s="942"/>
      <c r="M7" s="942"/>
    </row>
    <row r="8" spans="1:13" ht="14.25" customHeight="1">
      <c r="A8" s="445"/>
      <c r="B8" s="938" t="s">
        <v>562</v>
      </c>
      <c r="C8" s="938"/>
      <c r="D8" s="938"/>
      <c r="E8" s="445"/>
      <c r="F8" s="445"/>
      <c r="G8" s="445"/>
      <c r="H8" s="938" t="s">
        <v>559</v>
      </c>
      <c r="I8" s="938"/>
      <c r="J8" s="938"/>
      <c r="K8" s="938"/>
      <c r="L8" s="938"/>
      <c r="M8" s="938"/>
    </row>
    <row r="9" spans="1:13" ht="18" customHeight="1">
      <c r="A9" s="929"/>
      <c r="B9" s="929"/>
      <c r="C9" s="929"/>
      <c r="D9" s="929"/>
      <c r="E9" s="929"/>
      <c r="F9" s="929"/>
      <c r="G9" s="929"/>
      <c r="H9" s="929"/>
      <c r="I9" s="929"/>
      <c r="J9" s="929"/>
      <c r="K9" s="929"/>
      <c r="L9" s="929"/>
      <c r="M9" s="929"/>
    </row>
    <row r="10" spans="1:13" ht="15.75">
      <c r="A10" s="722" t="s">
        <v>563</v>
      </c>
      <c r="B10" s="723"/>
      <c r="C10" s="723"/>
      <c r="D10" s="723"/>
      <c r="E10" s="723"/>
      <c r="F10" s="723"/>
      <c r="G10" s="723"/>
      <c r="H10" s="723"/>
      <c r="I10" s="723"/>
      <c r="J10" s="723"/>
      <c r="K10" s="723"/>
      <c r="L10" s="723"/>
      <c r="M10" s="723"/>
    </row>
    <row r="11" spans="1:13" ht="15.75">
      <c r="A11" s="723"/>
      <c r="B11" s="723"/>
      <c r="C11" s="723"/>
      <c r="D11" s="723"/>
      <c r="E11" s="723"/>
      <c r="F11" s="723"/>
      <c r="G11" s="723"/>
      <c r="H11" s="723"/>
      <c r="I11" s="723"/>
      <c r="J11" s="723"/>
      <c r="K11" s="723"/>
      <c r="L11" s="723"/>
      <c r="M11" s="723"/>
    </row>
    <row r="12" spans="1:13" ht="15.75">
      <c r="A12" s="723"/>
      <c r="B12" s="723"/>
      <c r="C12" s="723"/>
      <c r="D12" s="723"/>
      <c r="E12" s="723"/>
      <c r="F12" s="723"/>
      <c r="G12" s="723"/>
      <c r="H12" s="723"/>
      <c r="I12" s="723"/>
      <c r="J12" s="723"/>
      <c r="K12" s="723"/>
      <c r="L12" s="723"/>
      <c r="M12" s="723"/>
    </row>
    <row r="13" spans="1:13" ht="15.75" customHeight="1">
      <c r="A13" s="723"/>
      <c r="B13" s="723"/>
      <c r="C13" s="723"/>
      <c r="D13" s="723"/>
      <c r="E13" s="723"/>
      <c r="F13" s="723"/>
      <c r="G13" s="723"/>
      <c r="H13" s="723"/>
      <c r="I13" s="723"/>
      <c r="J13" s="723"/>
      <c r="K13" s="723"/>
      <c r="L13" s="723"/>
      <c r="M13" s="723"/>
    </row>
    <row r="14" spans="1:13" ht="15.75">
      <c r="A14" s="723"/>
      <c r="B14" s="723"/>
      <c r="C14" s="723"/>
      <c r="D14" s="723"/>
      <c r="E14" s="723"/>
      <c r="F14" s="723"/>
      <c r="G14" s="723"/>
      <c r="H14" s="723"/>
      <c r="I14" s="723"/>
      <c r="J14" s="723"/>
      <c r="K14" s="723"/>
      <c r="L14" s="723"/>
      <c r="M14" s="723"/>
    </row>
    <row r="15" spans="1:13" ht="21" customHeight="1">
      <c r="A15" s="929"/>
      <c r="B15" s="929"/>
      <c r="C15" s="929"/>
      <c r="D15" s="929"/>
      <c r="E15" s="929"/>
      <c r="F15" s="929"/>
      <c r="G15" s="929"/>
      <c r="H15" s="929"/>
      <c r="I15" s="929"/>
      <c r="J15" s="929"/>
      <c r="K15" s="929"/>
      <c r="L15" s="929"/>
      <c r="M15" s="929"/>
    </row>
    <row r="16" spans="1:13" ht="15.75">
      <c r="A16" s="445"/>
      <c r="B16" s="949"/>
      <c r="C16" s="949"/>
      <c r="D16" s="949"/>
      <c r="E16" s="949"/>
      <c r="F16" s="949"/>
      <c r="G16" s="949"/>
      <c r="H16" s="949"/>
      <c r="I16" s="949"/>
      <c r="J16" s="949"/>
      <c r="K16" s="949"/>
      <c r="L16" s="949"/>
      <c r="M16" s="949"/>
    </row>
    <row r="17" spans="1:13" ht="15.75">
      <c r="A17" s="445"/>
      <c r="B17" s="949" t="s">
        <v>564</v>
      </c>
      <c r="C17" s="949"/>
      <c r="D17" s="949"/>
      <c r="E17" s="949"/>
      <c r="F17" s="949"/>
      <c r="G17" s="949"/>
      <c r="H17" s="949"/>
      <c r="I17" s="949"/>
      <c r="J17" s="445"/>
      <c r="K17" s="945" t="s">
        <v>565</v>
      </c>
      <c r="L17" s="945"/>
      <c r="M17" s="445" t="s">
        <v>566</v>
      </c>
    </row>
    <row r="18" spans="1:13" ht="15.75">
      <c r="A18" s="929"/>
      <c r="B18" s="929"/>
      <c r="C18" s="929"/>
      <c r="D18" s="929"/>
      <c r="E18" s="929"/>
      <c r="F18" s="929"/>
      <c r="G18" s="929"/>
      <c r="H18" s="929"/>
      <c r="I18" s="929"/>
      <c r="J18" s="929"/>
      <c r="K18" s="929"/>
      <c r="L18" s="929"/>
      <c r="M18" s="929"/>
    </row>
    <row r="19" spans="1:13" ht="15.75">
      <c r="A19" s="445"/>
      <c r="B19" s="949" t="s">
        <v>567</v>
      </c>
      <c r="C19" s="949"/>
      <c r="D19" s="949"/>
      <c r="E19" s="949"/>
      <c r="F19" s="949"/>
      <c r="G19" s="949"/>
      <c r="H19" s="949"/>
      <c r="I19" s="949"/>
      <c r="J19" s="444"/>
      <c r="K19" s="945" t="s">
        <v>565</v>
      </c>
      <c r="L19" s="945"/>
      <c r="M19" s="445" t="s">
        <v>566</v>
      </c>
    </row>
    <row r="20" spans="1:13" ht="15.75">
      <c r="A20" s="927"/>
      <c r="B20" s="927"/>
      <c r="C20" s="927"/>
      <c r="D20" s="927"/>
      <c r="E20" s="927"/>
      <c r="F20" s="927"/>
      <c r="G20" s="927"/>
      <c r="H20" s="927"/>
      <c r="I20" s="927"/>
      <c r="J20" s="927"/>
      <c r="K20" s="927"/>
      <c r="L20" s="927"/>
      <c r="M20" s="927"/>
    </row>
    <row r="21" spans="1:13" ht="15.75">
      <c r="A21" s="445"/>
      <c r="B21" s="634" t="s">
        <v>568</v>
      </c>
      <c r="C21" s="634"/>
      <c r="D21" s="634"/>
      <c r="E21" s="634"/>
      <c r="F21" s="634"/>
      <c r="G21" s="634"/>
      <c r="H21" s="952"/>
      <c r="I21" s="952"/>
      <c r="J21" s="952"/>
      <c r="K21" s="951" t="s">
        <v>569</v>
      </c>
      <c r="L21" s="951"/>
      <c r="M21" s="951"/>
    </row>
    <row r="22" spans="1:13" ht="15.75">
      <c r="A22" s="445"/>
      <c r="B22" s="445"/>
      <c r="C22" s="445"/>
      <c r="D22" s="445"/>
      <c r="E22" s="445"/>
      <c r="F22" s="445"/>
      <c r="G22" s="445"/>
      <c r="H22" s="938" t="s">
        <v>570</v>
      </c>
      <c r="I22" s="938"/>
      <c r="J22" s="938"/>
      <c r="K22" s="445"/>
      <c r="L22" s="445"/>
      <c r="M22" s="445"/>
    </row>
    <row r="23" spans="1:13" ht="16.5" thickBot="1">
      <c r="A23" s="948"/>
      <c r="B23" s="948"/>
      <c r="C23" s="948"/>
      <c r="D23" s="948"/>
      <c r="E23" s="948"/>
      <c r="F23" s="948"/>
      <c r="G23" s="948"/>
      <c r="H23" s="948"/>
      <c r="I23" s="948"/>
      <c r="J23" s="948"/>
      <c r="K23" s="948"/>
      <c r="L23" s="948"/>
      <c r="M23" s="948"/>
    </row>
    <row r="24" spans="1:13" ht="15.75">
      <c r="A24" s="929"/>
      <c r="B24" s="929"/>
      <c r="C24" s="929"/>
      <c r="D24" s="929"/>
      <c r="E24" s="929"/>
      <c r="F24" s="929"/>
      <c r="G24" s="929"/>
      <c r="H24" s="929"/>
      <c r="I24" s="929"/>
      <c r="J24" s="929"/>
      <c r="K24" s="929"/>
      <c r="L24" s="929"/>
      <c r="M24" s="929"/>
    </row>
    <row r="25" spans="1:13" ht="15.75">
      <c r="A25" s="444"/>
      <c r="B25" s="444" t="s">
        <v>571</v>
      </c>
      <c r="C25" s="444"/>
      <c r="D25" s="444"/>
      <c r="E25" s="444"/>
      <c r="F25" s="444"/>
      <c r="G25" s="444"/>
      <c r="H25" s="444"/>
      <c r="I25" s="444"/>
      <c r="J25" s="444"/>
      <c r="K25" s="444"/>
      <c r="L25" s="444"/>
      <c r="M25" s="444"/>
    </row>
    <row r="26" spans="1:13" ht="31.5" customHeight="1">
      <c r="A26" s="444"/>
      <c r="B26" s="722" t="s">
        <v>572</v>
      </c>
      <c r="C26" s="723"/>
      <c r="D26" s="723"/>
      <c r="E26" s="723"/>
      <c r="F26" s="723"/>
      <c r="G26" s="723"/>
      <c r="H26" s="723"/>
      <c r="I26" s="723"/>
      <c r="J26" s="723"/>
      <c r="K26" s="723"/>
      <c r="L26" s="723"/>
      <c r="M26" s="723"/>
    </row>
    <row r="27" spans="1:13" ht="15.75" customHeight="1">
      <c r="A27" s="445"/>
      <c r="B27" s="445"/>
      <c r="C27" s="445"/>
      <c r="D27" s="445"/>
      <c r="E27" s="445"/>
      <c r="F27" s="445"/>
      <c r="G27" s="445"/>
      <c r="H27" s="445"/>
      <c r="I27" s="445"/>
      <c r="J27" s="445"/>
      <c r="K27" s="445"/>
      <c r="L27" s="445"/>
      <c r="M27" s="445"/>
    </row>
    <row r="28" spans="1:13" ht="15.75">
      <c r="A28" s="445"/>
      <c r="B28" s="445"/>
      <c r="C28" s="927" t="s">
        <v>573</v>
      </c>
      <c r="D28" s="927"/>
      <c r="E28" s="927"/>
      <c r="F28" s="927"/>
      <c r="G28" s="927"/>
      <c r="H28" s="927"/>
      <c r="I28" s="927"/>
      <c r="J28" s="927" t="s">
        <v>574</v>
      </c>
      <c r="K28" s="927"/>
      <c r="L28" s="445"/>
      <c r="M28" s="445"/>
    </row>
    <row r="29" spans="1:13" ht="15.75">
      <c r="A29" s="445"/>
      <c r="B29" s="445"/>
      <c r="C29" s="926"/>
      <c r="D29" s="926"/>
      <c r="E29" s="926"/>
      <c r="F29" s="926"/>
      <c r="G29" s="926"/>
      <c r="H29" s="926"/>
      <c r="I29" s="926"/>
      <c r="J29" s="926"/>
      <c r="K29" s="926"/>
      <c r="L29" s="446"/>
      <c r="M29" s="446"/>
    </row>
    <row r="30" spans="1:13" ht="15.75" customHeight="1">
      <c r="A30" s="447"/>
      <c r="B30" s="447"/>
      <c r="C30" s="928"/>
      <c r="D30" s="928"/>
      <c r="E30" s="928"/>
      <c r="F30" s="928"/>
      <c r="G30" s="928"/>
      <c r="H30" s="928"/>
      <c r="I30" s="928"/>
      <c r="J30" s="928"/>
      <c r="K30" s="928"/>
      <c r="L30" s="447"/>
      <c r="M30" s="447"/>
    </row>
    <row r="31" spans="1:13" ht="15.75">
      <c r="A31" s="445"/>
      <c r="B31" s="448"/>
      <c r="C31" s="926"/>
      <c r="D31" s="926"/>
      <c r="E31" s="926"/>
      <c r="F31" s="926"/>
      <c r="G31" s="926"/>
      <c r="H31" s="926"/>
      <c r="I31" s="926"/>
      <c r="J31" s="926"/>
      <c r="K31" s="926"/>
      <c r="L31" s="446"/>
      <c r="M31" s="446"/>
    </row>
    <row r="32" spans="1:13" ht="15.75" customHeight="1">
      <c r="A32" s="445"/>
      <c r="B32" s="445"/>
      <c r="C32" s="926"/>
      <c r="D32" s="926"/>
      <c r="E32" s="926"/>
      <c r="F32" s="926"/>
      <c r="G32" s="926"/>
      <c r="H32" s="926"/>
      <c r="I32" s="926"/>
      <c r="J32" s="926"/>
      <c r="K32" s="926"/>
      <c r="L32" s="445"/>
      <c r="M32" s="445"/>
    </row>
    <row r="33" spans="1:13" ht="15.75">
      <c r="A33" s="445"/>
      <c r="B33" s="448"/>
      <c r="C33" s="926"/>
      <c r="D33" s="926"/>
      <c r="E33" s="926"/>
      <c r="F33" s="926"/>
      <c r="G33" s="926"/>
      <c r="H33" s="926"/>
      <c r="I33" s="926"/>
      <c r="J33" s="926"/>
      <c r="K33" s="926"/>
      <c r="L33" s="446"/>
      <c r="M33" s="445"/>
    </row>
    <row r="34" spans="1:13" ht="15.75">
      <c r="A34" s="445"/>
      <c r="B34" s="448"/>
      <c r="C34" s="449"/>
      <c r="D34" s="449"/>
      <c r="E34" s="449"/>
      <c r="F34" s="449"/>
      <c r="G34" s="449"/>
      <c r="H34" s="449"/>
      <c r="I34" s="449"/>
      <c r="J34" s="449"/>
      <c r="K34" s="449"/>
      <c r="L34" s="446"/>
      <c r="M34" s="445"/>
    </row>
    <row r="35" spans="1:13" ht="15.75">
      <c r="A35" s="445"/>
      <c r="B35" s="448"/>
      <c r="C35" s="449"/>
      <c r="D35" s="449"/>
      <c r="E35" s="449"/>
      <c r="F35" s="449"/>
      <c r="G35" s="449"/>
      <c r="H35" s="449"/>
      <c r="I35" s="449"/>
      <c r="J35" s="449"/>
      <c r="K35" s="449"/>
      <c r="L35" s="446"/>
      <c r="M35" s="445"/>
    </row>
    <row r="36" spans="1:13" ht="15.75">
      <c r="A36" s="450"/>
      <c r="B36" s="451"/>
      <c r="C36" s="450"/>
      <c r="D36" s="450"/>
      <c r="E36" s="450"/>
      <c r="F36" s="450"/>
      <c r="G36" s="450"/>
      <c r="H36" s="450"/>
      <c r="I36" s="450"/>
      <c r="J36" s="450"/>
      <c r="K36" s="450"/>
      <c r="L36" s="450"/>
      <c r="M36" s="450"/>
    </row>
    <row r="37" spans="1:13" ht="15.75">
      <c r="A37" s="922" t="s">
        <v>575</v>
      </c>
      <c r="B37" s="922"/>
      <c r="C37" s="922"/>
      <c r="D37" s="922"/>
      <c r="E37" s="922"/>
      <c r="F37" s="922"/>
      <c r="G37" s="922"/>
      <c r="H37" s="922"/>
      <c r="I37" s="450"/>
      <c r="J37" s="450"/>
      <c r="K37" s="450"/>
      <c r="L37" s="450"/>
      <c r="M37" s="450"/>
    </row>
    <row r="38" spans="1:13" ht="35.25" customHeight="1">
      <c r="A38" s="923" t="s">
        <v>576</v>
      </c>
      <c r="B38" s="920"/>
      <c r="C38" s="920"/>
      <c r="D38" s="920"/>
      <c r="E38" s="920"/>
      <c r="F38" s="920"/>
      <c r="G38" s="920"/>
      <c r="H38" s="920"/>
      <c r="I38" s="920"/>
      <c r="J38" s="920"/>
      <c r="K38" s="920"/>
      <c r="L38" s="920"/>
      <c r="M38" s="920"/>
    </row>
    <row r="39" spans="1:13" ht="15.75">
      <c r="A39" s="450"/>
      <c r="B39" s="450"/>
      <c r="C39" s="450"/>
      <c r="D39" s="450"/>
      <c r="E39" s="450"/>
      <c r="F39" s="450"/>
      <c r="G39" s="450"/>
      <c r="H39" s="450"/>
      <c r="I39" s="450"/>
      <c r="J39" s="450"/>
      <c r="K39" s="450"/>
      <c r="L39" s="450"/>
      <c r="M39" s="450"/>
    </row>
    <row r="40" spans="1:13" ht="55.5" customHeight="1">
      <c r="A40" s="933" t="s">
        <v>577</v>
      </c>
      <c r="B40" s="933"/>
      <c r="C40" s="934" t="s">
        <v>578</v>
      </c>
      <c r="D40" s="934"/>
      <c r="E40" s="934"/>
      <c r="F40" s="934"/>
      <c r="G40" s="934" t="s">
        <v>579</v>
      </c>
      <c r="H40" s="934"/>
      <c r="I40" s="934"/>
      <c r="J40" s="453" t="s">
        <v>580</v>
      </c>
      <c r="K40" s="933" t="s">
        <v>581</v>
      </c>
      <c r="L40" s="933"/>
      <c r="M40" s="450"/>
    </row>
    <row r="41" spans="1:13" ht="15.75">
      <c r="A41" s="930"/>
      <c r="B41" s="931"/>
      <c r="C41" s="930"/>
      <c r="D41" s="932"/>
      <c r="E41" s="932"/>
      <c r="F41" s="931"/>
      <c r="G41" s="930"/>
      <c r="H41" s="932"/>
      <c r="I41" s="931"/>
      <c r="J41" s="454"/>
      <c r="K41" s="930"/>
      <c r="L41" s="931"/>
      <c r="M41" s="450"/>
    </row>
    <row r="42" spans="1:13" ht="15.75">
      <c r="A42" s="930"/>
      <c r="B42" s="931"/>
      <c r="C42" s="935"/>
      <c r="D42" s="935"/>
      <c r="E42" s="935"/>
      <c r="F42" s="935"/>
      <c r="G42" s="935"/>
      <c r="H42" s="935"/>
      <c r="I42" s="935"/>
      <c r="J42" s="454"/>
      <c r="K42" s="935"/>
      <c r="L42" s="935"/>
      <c r="M42" s="450"/>
    </row>
    <row r="43" spans="1:13" ht="15.75">
      <c r="A43" s="930"/>
      <c r="B43" s="931"/>
      <c r="C43" s="935"/>
      <c r="D43" s="935"/>
      <c r="E43" s="935"/>
      <c r="F43" s="935"/>
      <c r="G43" s="935"/>
      <c r="H43" s="935"/>
      <c r="I43" s="935"/>
      <c r="J43" s="454"/>
      <c r="K43" s="935"/>
      <c r="L43" s="935"/>
      <c r="M43" s="450"/>
    </row>
    <row r="44" spans="1:13" ht="15.75">
      <c r="A44" s="930"/>
      <c r="B44" s="931"/>
      <c r="C44" s="935"/>
      <c r="D44" s="935"/>
      <c r="E44" s="935"/>
      <c r="F44" s="935"/>
      <c r="G44" s="935"/>
      <c r="H44" s="935"/>
      <c r="I44" s="935"/>
      <c r="J44" s="454"/>
      <c r="K44" s="935"/>
      <c r="L44" s="935"/>
      <c r="M44" s="450"/>
    </row>
    <row r="45" spans="1:13" ht="15.75">
      <c r="A45" s="930"/>
      <c r="B45" s="931"/>
      <c r="C45" s="935"/>
      <c r="D45" s="935"/>
      <c r="E45" s="935"/>
      <c r="F45" s="935"/>
      <c r="G45" s="935"/>
      <c r="H45" s="935"/>
      <c r="I45" s="935"/>
      <c r="J45" s="454"/>
      <c r="K45" s="935"/>
      <c r="L45" s="935"/>
      <c r="M45" s="450"/>
    </row>
    <row r="46" spans="1:13" ht="15.75">
      <c r="A46" s="930"/>
      <c r="B46" s="931"/>
      <c r="C46" s="935"/>
      <c r="D46" s="935"/>
      <c r="E46" s="935"/>
      <c r="F46" s="935"/>
      <c r="G46" s="935"/>
      <c r="H46" s="935"/>
      <c r="I46" s="935"/>
      <c r="J46" s="454"/>
      <c r="K46" s="935"/>
      <c r="L46" s="935"/>
      <c r="M46" s="450"/>
    </row>
    <row r="47" spans="1:13" ht="15.75">
      <c r="A47" s="920" t="s">
        <v>582</v>
      </c>
      <c r="B47" s="920"/>
      <c r="C47" s="920"/>
      <c r="D47" s="920"/>
      <c r="E47" s="920"/>
      <c r="F47" s="920"/>
      <c r="G47" s="920"/>
      <c r="H47" s="920"/>
      <c r="I47" s="920"/>
      <c r="J47" s="920"/>
      <c r="K47" s="920"/>
      <c r="L47" s="450"/>
      <c r="M47" s="450"/>
    </row>
    <row r="48" spans="1:13" ht="15.75">
      <c r="A48" s="450"/>
      <c r="B48" s="450"/>
      <c r="C48" s="450"/>
      <c r="D48" s="450"/>
      <c r="E48" s="450"/>
      <c r="F48" s="450"/>
      <c r="G48" s="450"/>
      <c r="H48" s="450"/>
      <c r="I48" s="450"/>
      <c r="J48" s="450"/>
      <c r="K48" s="450"/>
      <c r="L48" s="450"/>
      <c r="M48" s="450"/>
    </row>
    <row r="49" spans="1:13" ht="15.75">
      <c r="A49" s="450"/>
      <c r="B49" s="450"/>
      <c r="C49" s="450"/>
      <c r="D49" s="450"/>
      <c r="E49" s="450"/>
      <c r="F49" s="450"/>
      <c r="G49" s="450"/>
      <c r="H49" s="450"/>
      <c r="I49" s="450"/>
      <c r="J49" s="450"/>
      <c r="K49" s="450"/>
      <c r="L49" s="450"/>
      <c r="M49" s="450"/>
    </row>
    <row r="50" spans="1:13" ht="15.75">
      <c r="A50" s="450"/>
      <c r="B50" s="445"/>
      <c r="C50" s="445"/>
      <c r="D50" s="445"/>
      <c r="E50" s="445"/>
      <c r="F50" s="445"/>
      <c r="G50" s="445"/>
      <c r="H50" s="445"/>
      <c r="I50" s="445"/>
      <c r="J50" s="445"/>
      <c r="K50" s="445"/>
      <c r="L50" s="445"/>
      <c r="M50" s="448" t="s">
        <v>583</v>
      </c>
    </row>
    <row r="51" spans="1:13" ht="15.75">
      <c r="A51" s="455"/>
      <c r="B51" s="455"/>
      <c r="C51" s="455"/>
      <c r="D51" s="455"/>
      <c r="E51" s="455"/>
      <c r="F51" s="455"/>
      <c r="G51" s="455"/>
      <c r="H51" s="455"/>
      <c r="I51" s="455"/>
      <c r="J51" s="455"/>
      <c r="K51" s="455"/>
      <c r="L51" s="946" t="s">
        <v>584</v>
      </c>
      <c r="M51" s="947"/>
    </row>
    <row r="52" spans="1:13" ht="15.75">
      <c r="A52" s="455"/>
      <c r="B52" s="455"/>
      <c r="C52" s="455"/>
      <c r="D52" s="455"/>
      <c r="E52" s="455"/>
      <c r="F52" s="455"/>
      <c r="G52" s="455"/>
      <c r="H52" s="455"/>
      <c r="I52" s="455"/>
      <c r="J52" s="455"/>
      <c r="K52" s="455"/>
      <c r="L52" s="455"/>
      <c r="M52" s="448" t="s">
        <v>585</v>
      </c>
    </row>
    <row r="53" spans="1:13" ht="15.75">
      <c r="A53" s="450"/>
      <c r="B53" s="450"/>
      <c r="C53" s="450"/>
      <c r="D53" s="450"/>
      <c r="E53" s="450"/>
      <c r="F53" s="450"/>
      <c r="G53" s="450"/>
      <c r="H53" s="450"/>
      <c r="I53" s="450"/>
      <c r="J53" s="450"/>
      <c r="K53" s="450"/>
      <c r="L53" s="450"/>
      <c r="M53" s="456"/>
    </row>
    <row r="54" spans="1:13" ht="15.75">
      <c r="A54" s="937" t="s">
        <v>586</v>
      </c>
      <c r="B54" s="937"/>
      <c r="C54" s="937"/>
      <c r="D54" s="937"/>
      <c r="E54" s="937"/>
      <c r="F54" s="937"/>
      <c r="G54" s="937"/>
      <c r="H54" s="937"/>
      <c r="I54" s="937"/>
      <c r="J54" s="937"/>
      <c r="K54" s="937"/>
      <c r="L54" s="937"/>
      <c r="M54" s="457" t="s">
        <v>587</v>
      </c>
    </row>
    <row r="55" spans="1:13" ht="15.75">
      <c r="A55" s="458"/>
      <c r="B55" s="458"/>
      <c r="C55" s="458"/>
      <c r="D55" s="458"/>
      <c r="E55" s="458"/>
      <c r="F55" s="458"/>
      <c r="G55" s="458"/>
      <c r="H55" s="458"/>
      <c r="I55" s="458"/>
      <c r="J55" s="458"/>
      <c r="K55" s="458"/>
      <c r="L55" s="458"/>
      <c r="M55" s="459"/>
    </row>
    <row r="56" spans="1:13" ht="15.75">
      <c r="A56" s="450"/>
      <c r="B56" s="920"/>
      <c r="C56" s="920"/>
      <c r="D56" s="920"/>
      <c r="E56" s="920"/>
      <c r="F56" s="920"/>
      <c r="G56" s="920"/>
      <c r="H56" s="920"/>
      <c r="I56" s="920"/>
      <c r="J56" s="920"/>
      <c r="K56" s="920"/>
      <c r="L56" s="920"/>
      <c r="M56" s="450"/>
    </row>
    <row r="57" spans="1:13" ht="15.75">
      <c r="A57" s="450"/>
      <c r="B57" s="920" t="s">
        <v>588</v>
      </c>
      <c r="C57" s="920"/>
      <c r="D57" s="920"/>
      <c r="E57" s="918"/>
      <c r="F57" s="918"/>
      <c r="G57" s="460" t="s">
        <v>589</v>
      </c>
      <c r="H57" s="460"/>
      <c r="I57" s="460"/>
      <c r="J57" s="460"/>
      <c r="K57" s="925"/>
      <c r="L57" s="925"/>
      <c r="M57" s="925"/>
    </row>
    <row r="58" spans="1:13" ht="15.75">
      <c r="A58" s="450"/>
      <c r="B58" s="450"/>
      <c r="C58" s="450"/>
      <c r="D58" s="450"/>
      <c r="E58" s="919" t="s">
        <v>590</v>
      </c>
      <c r="F58" s="919"/>
      <c r="G58" s="450"/>
      <c r="H58" s="450"/>
      <c r="I58" s="450"/>
      <c r="J58" s="450"/>
      <c r="K58" s="450"/>
      <c r="L58" s="450"/>
      <c r="M58" s="450"/>
    </row>
    <row r="59" spans="1:13" ht="15.75">
      <c r="A59" s="462" t="s">
        <v>591</v>
      </c>
      <c r="B59" s="450" t="s">
        <v>592</v>
      </c>
      <c r="C59" s="450"/>
      <c r="D59" s="450"/>
      <c r="E59" s="450"/>
      <c r="F59" s="450"/>
      <c r="G59" s="450"/>
      <c r="H59" s="450"/>
      <c r="I59" s="450"/>
      <c r="J59" s="450"/>
      <c r="K59" s="925"/>
      <c r="L59" s="925"/>
      <c r="M59" s="925"/>
    </row>
    <row r="60" spans="1:13" ht="15.75">
      <c r="A60" s="450"/>
      <c r="B60" s="450"/>
      <c r="C60" s="450"/>
      <c r="D60" s="450"/>
      <c r="E60" s="450"/>
      <c r="F60" s="450"/>
      <c r="G60" s="450"/>
      <c r="H60" s="450"/>
      <c r="I60" s="450"/>
      <c r="J60" s="450"/>
      <c r="K60" s="450"/>
      <c r="L60" s="450"/>
      <c r="M60" s="450"/>
    </row>
    <row r="61" spans="1:13" ht="15.75">
      <c r="A61" s="462" t="s">
        <v>591</v>
      </c>
      <c r="B61" s="920" t="s">
        <v>593</v>
      </c>
      <c r="C61" s="920"/>
      <c r="D61" s="920"/>
      <c r="E61" s="920"/>
      <c r="F61" s="920"/>
      <c r="G61" s="920"/>
      <c r="H61" s="920"/>
      <c r="I61" s="920"/>
      <c r="J61" s="920"/>
      <c r="K61" s="925"/>
      <c r="L61" s="925"/>
      <c r="M61" s="925"/>
    </row>
    <row r="62" spans="1:13" ht="15.75">
      <c r="A62" s="450"/>
      <c r="B62" s="450"/>
      <c r="C62" s="450"/>
      <c r="D62" s="450"/>
      <c r="E62" s="450"/>
      <c r="F62" s="450"/>
      <c r="G62" s="450"/>
      <c r="H62" s="450"/>
      <c r="I62" s="450"/>
      <c r="J62" s="450"/>
      <c r="K62" s="450"/>
      <c r="L62" s="450"/>
      <c r="M62" s="450"/>
    </row>
    <row r="63" spans="1:13" ht="15.75">
      <c r="A63" s="462" t="s">
        <v>591</v>
      </c>
      <c r="B63" s="920" t="s">
        <v>594</v>
      </c>
      <c r="C63" s="920"/>
      <c r="D63" s="920"/>
      <c r="E63" s="920"/>
      <c r="F63" s="920"/>
      <c r="G63" s="920"/>
      <c r="H63" s="920"/>
      <c r="I63" s="920"/>
      <c r="J63" s="920"/>
      <c r="K63" s="925"/>
      <c r="L63" s="925"/>
      <c r="M63" s="925"/>
    </row>
    <row r="64" spans="1:13" ht="15.75">
      <c r="A64" s="450"/>
      <c r="B64" s="450"/>
      <c r="C64" s="450"/>
      <c r="D64" s="450"/>
      <c r="E64" s="450"/>
      <c r="F64" s="450"/>
      <c r="G64" s="450"/>
      <c r="H64" s="450"/>
      <c r="I64" s="450"/>
      <c r="J64" s="450"/>
      <c r="K64" s="450"/>
      <c r="L64" s="450"/>
      <c r="M64" s="450"/>
    </row>
    <row r="65" spans="1:13" ht="15.75">
      <c r="A65" s="450"/>
      <c r="B65" s="462" t="s">
        <v>595</v>
      </c>
      <c r="C65" s="450" t="s">
        <v>596</v>
      </c>
      <c r="D65" s="450"/>
      <c r="E65" s="450"/>
      <c r="F65" s="450"/>
      <c r="G65" s="450"/>
      <c r="H65" s="918"/>
      <c r="I65" s="918"/>
      <c r="J65" s="450"/>
      <c r="K65" s="925"/>
      <c r="L65" s="925"/>
      <c r="M65" s="925"/>
    </row>
    <row r="66" spans="1:13" ht="15.75">
      <c r="A66" s="450"/>
      <c r="B66" s="450"/>
      <c r="C66" s="450"/>
      <c r="D66" s="450"/>
      <c r="E66" s="450"/>
      <c r="F66" s="450"/>
      <c r="G66" s="450"/>
      <c r="H66" s="919" t="s">
        <v>590</v>
      </c>
      <c r="I66" s="919"/>
      <c r="J66" s="450"/>
      <c r="K66" s="450"/>
      <c r="L66" s="450"/>
      <c r="M66" s="450"/>
    </row>
    <row r="67" spans="1:13" ht="15.75">
      <c r="A67" s="450"/>
      <c r="B67" s="462" t="s">
        <v>597</v>
      </c>
      <c r="C67" s="920" t="s">
        <v>598</v>
      </c>
      <c r="D67" s="920"/>
      <c r="E67" s="920"/>
      <c r="F67" s="920"/>
      <c r="G67" s="920"/>
      <c r="H67" s="920"/>
      <c r="I67" s="920"/>
      <c r="J67" s="920"/>
      <c r="K67" s="463"/>
      <c r="L67" s="463"/>
      <c r="M67" s="463"/>
    </row>
    <row r="68" spans="1:13" ht="15.75">
      <c r="A68" s="450"/>
      <c r="B68" s="462"/>
      <c r="C68" s="462" t="s">
        <v>599</v>
      </c>
      <c r="D68" s="918"/>
      <c r="E68" s="918"/>
      <c r="F68" s="919" t="s">
        <v>600</v>
      </c>
      <c r="G68" s="919"/>
      <c r="H68" s="918"/>
      <c r="I68" s="918"/>
      <c r="J68" s="450"/>
      <c r="K68" s="925"/>
      <c r="L68" s="925"/>
      <c r="M68" s="925"/>
    </row>
    <row r="69" spans="1:13" ht="15.75">
      <c r="A69" s="450"/>
      <c r="B69" s="450"/>
      <c r="C69" s="450"/>
      <c r="D69" s="450"/>
      <c r="E69" s="450"/>
      <c r="F69" s="450"/>
      <c r="G69" s="450"/>
      <c r="H69" s="919" t="s">
        <v>590</v>
      </c>
      <c r="I69" s="919"/>
      <c r="J69" s="450"/>
      <c r="K69" s="450"/>
      <c r="L69" s="450"/>
      <c r="M69" s="450"/>
    </row>
    <row r="70" spans="1:13" ht="18.75" customHeight="1">
      <c r="A70" s="450"/>
      <c r="B70" s="462" t="s">
        <v>595</v>
      </c>
      <c r="C70" s="920" t="s">
        <v>601</v>
      </c>
      <c r="D70" s="920"/>
      <c r="E70" s="920"/>
      <c r="F70" s="920"/>
      <c r="G70" s="920"/>
      <c r="H70" s="920"/>
      <c r="I70" s="920"/>
      <c r="J70" s="920"/>
      <c r="K70" s="925"/>
      <c r="L70" s="925"/>
      <c r="M70" s="925"/>
    </row>
    <row r="71" spans="1:13" ht="15.75">
      <c r="A71" s="450"/>
      <c r="B71" s="450"/>
      <c r="C71" s="450"/>
      <c r="D71" s="450"/>
      <c r="E71" s="450"/>
      <c r="F71" s="450"/>
      <c r="G71" s="450"/>
      <c r="H71" s="450"/>
      <c r="I71" s="450"/>
      <c r="J71" s="450"/>
      <c r="K71" s="450"/>
      <c r="L71" s="450"/>
      <c r="M71" s="450"/>
    </row>
    <row r="72" spans="1:16" ht="15.75">
      <c r="A72" s="924" t="s">
        <v>602</v>
      </c>
      <c r="B72" s="924"/>
      <c r="C72" s="924"/>
      <c r="D72" s="924"/>
      <c r="E72" s="924"/>
      <c r="F72" s="450"/>
      <c r="G72" s="450"/>
      <c r="H72" s="450"/>
      <c r="I72" s="450"/>
      <c r="J72" s="450"/>
      <c r="K72" s="450"/>
      <c r="L72" s="450"/>
      <c r="M72" s="450"/>
      <c r="N72" s="464"/>
      <c r="O72" s="464"/>
      <c r="P72" s="464"/>
    </row>
    <row r="73" spans="1:13" ht="32.25" customHeight="1">
      <c r="A73" s="450"/>
      <c r="B73" s="450"/>
      <c r="C73" s="450"/>
      <c r="D73" s="450"/>
      <c r="E73" s="450"/>
      <c r="F73" s="450"/>
      <c r="G73" s="450"/>
      <c r="H73" s="450"/>
      <c r="I73" s="450"/>
      <c r="J73" s="450"/>
      <c r="K73" s="450"/>
      <c r="L73" s="450"/>
      <c r="M73" s="450"/>
    </row>
    <row r="74" spans="1:13" ht="15.75">
      <c r="A74" s="950" t="s">
        <v>603</v>
      </c>
      <c r="B74" s="950"/>
      <c r="C74" s="450"/>
      <c r="D74" s="450"/>
      <c r="E74" s="450"/>
      <c r="F74" s="450"/>
      <c r="G74" s="450"/>
      <c r="H74" s="450"/>
      <c r="I74" s="450"/>
      <c r="J74" s="450"/>
      <c r="K74" s="450"/>
      <c r="L74" s="450"/>
      <c r="M74" s="450"/>
    </row>
    <row r="75" spans="1:13" ht="15.75">
      <c r="A75" s="450"/>
      <c r="B75" s="450"/>
      <c r="C75" s="450"/>
      <c r="D75" s="450"/>
      <c r="E75" s="450"/>
      <c r="F75" s="450"/>
      <c r="G75" s="450"/>
      <c r="H75" s="450"/>
      <c r="I75" s="450"/>
      <c r="J75" s="450"/>
      <c r="K75" s="450"/>
      <c r="L75" s="450"/>
      <c r="M75" s="450"/>
    </row>
    <row r="76" spans="1:13" ht="15.75">
      <c r="A76" s="461" t="s">
        <v>604</v>
      </c>
      <c r="B76" s="918"/>
      <c r="C76" s="918"/>
      <c r="D76" s="918"/>
      <c r="E76" s="918"/>
      <c r="F76" s="919" t="s">
        <v>605</v>
      </c>
      <c r="G76" s="919"/>
      <c r="H76" s="919"/>
      <c r="I76" s="918"/>
      <c r="J76" s="918"/>
      <c r="K76" s="450" t="s">
        <v>606</v>
      </c>
      <c r="L76" s="450"/>
      <c r="M76" s="465"/>
    </row>
    <row r="77" spans="1:13" ht="15.75">
      <c r="A77" s="450"/>
      <c r="B77" s="919" t="s">
        <v>607</v>
      </c>
      <c r="C77" s="919"/>
      <c r="D77" s="919"/>
      <c r="E77" s="919"/>
      <c r="F77" s="450"/>
      <c r="G77" s="450"/>
      <c r="H77" s="450"/>
      <c r="I77" s="921" t="s">
        <v>607</v>
      </c>
      <c r="J77" s="921"/>
      <c r="K77" s="450"/>
      <c r="L77" s="450"/>
      <c r="M77" s="461" t="s">
        <v>608</v>
      </c>
    </row>
    <row r="78" spans="1:13" ht="15.75">
      <c r="A78" s="923" t="s">
        <v>609</v>
      </c>
      <c r="B78" s="920"/>
      <c r="C78" s="920"/>
      <c r="D78" s="920"/>
      <c r="E78" s="920"/>
      <c r="F78" s="920"/>
      <c r="G78" s="920"/>
      <c r="H78" s="920"/>
      <c r="I78" s="920"/>
      <c r="J78" s="920"/>
      <c r="K78" s="920"/>
      <c r="L78" s="920"/>
      <c r="M78" s="920"/>
    </row>
    <row r="79" spans="1:13" ht="15.75">
      <c r="A79" s="920" t="s">
        <v>610</v>
      </c>
      <c r="B79" s="920"/>
      <c r="C79" s="918"/>
      <c r="D79" s="918"/>
      <c r="E79" s="918"/>
      <c r="F79" s="918"/>
      <c r="G79" s="919" t="s">
        <v>611</v>
      </c>
      <c r="H79" s="919"/>
      <c r="I79" s="919"/>
      <c r="J79" s="465"/>
      <c r="K79" s="919" t="s">
        <v>612</v>
      </c>
      <c r="L79" s="919"/>
      <c r="M79" s="919"/>
    </row>
    <row r="80" spans="1:13" ht="15.75">
      <c r="A80" s="450"/>
      <c r="B80" s="450"/>
      <c r="C80" s="919" t="s">
        <v>607</v>
      </c>
      <c r="D80" s="919"/>
      <c r="E80" s="919"/>
      <c r="F80" s="919"/>
      <c r="G80" s="450"/>
      <c r="H80" s="450"/>
      <c r="I80" s="450"/>
      <c r="J80" s="461" t="s">
        <v>607</v>
      </c>
      <c r="K80" s="450"/>
      <c r="L80" s="450"/>
      <c r="M80" s="450"/>
    </row>
    <row r="81" spans="1:13" ht="15.75">
      <c r="A81" s="450" t="s">
        <v>613</v>
      </c>
      <c r="B81" s="450"/>
      <c r="C81" s="450"/>
      <c r="D81" s="450"/>
      <c r="E81" s="450"/>
      <c r="F81" s="450"/>
      <c r="G81" s="450"/>
      <c r="H81" s="450"/>
      <c r="I81" s="450"/>
      <c r="J81" s="450"/>
      <c r="K81" s="450"/>
      <c r="L81" s="450"/>
      <c r="M81" s="450"/>
    </row>
    <row r="82" spans="1:13" ht="15.75">
      <c r="A82" s="450"/>
      <c r="B82" s="450"/>
      <c r="C82" s="450"/>
      <c r="D82" s="450"/>
      <c r="E82" s="450"/>
      <c r="F82" s="450"/>
      <c r="G82" s="450"/>
      <c r="H82" s="450"/>
      <c r="I82" s="450"/>
      <c r="J82" s="450"/>
      <c r="K82" s="450"/>
      <c r="L82" s="450"/>
      <c r="M82" s="450"/>
    </row>
    <row r="83" spans="1:13" ht="15.75">
      <c r="A83" s="922" t="s">
        <v>614</v>
      </c>
      <c r="B83" s="922"/>
      <c r="C83" s="922"/>
      <c r="D83" s="922"/>
      <c r="E83" s="922"/>
      <c r="F83" s="922"/>
      <c r="G83" s="922"/>
      <c r="H83" s="450"/>
      <c r="I83" s="450"/>
      <c r="J83" s="450"/>
      <c r="K83" s="450"/>
      <c r="L83" s="450"/>
      <c r="M83" s="450"/>
    </row>
    <row r="84" spans="1:13" ht="15.75">
      <c r="A84" s="450"/>
      <c r="B84" s="450"/>
      <c r="C84" s="450"/>
      <c r="D84" s="450"/>
      <c r="E84" s="450"/>
      <c r="F84" s="450"/>
      <c r="G84" s="450"/>
      <c r="H84" s="450"/>
      <c r="I84" s="450"/>
      <c r="J84" s="450"/>
      <c r="K84" s="450"/>
      <c r="L84" s="450"/>
      <c r="M84" s="450"/>
    </row>
    <row r="85" spans="1:13" ht="15.75">
      <c r="A85" s="461" t="s">
        <v>604</v>
      </c>
      <c r="B85" s="918"/>
      <c r="C85" s="918"/>
      <c r="D85" s="918"/>
      <c r="E85" s="918"/>
      <c r="F85" s="461" t="s">
        <v>615</v>
      </c>
      <c r="G85" s="918"/>
      <c r="H85" s="918"/>
      <c r="I85" s="461" t="s">
        <v>616</v>
      </c>
      <c r="J85" s="465"/>
      <c r="K85" s="461" t="s">
        <v>617</v>
      </c>
      <c r="L85" s="465"/>
      <c r="M85" s="450"/>
    </row>
    <row r="86" spans="1:13" ht="15.75">
      <c r="A86" s="450"/>
      <c r="B86" s="919" t="s">
        <v>607</v>
      </c>
      <c r="C86" s="919"/>
      <c r="D86" s="919"/>
      <c r="E86" s="919"/>
      <c r="F86" s="450"/>
      <c r="G86" s="921" t="s">
        <v>618</v>
      </c>
      <c r="H86" s="921"/>
      <c r="I86" s="450"/>
      <c r="J86" s="461" t="s">
        <v>619</v>
      </c>
      <c r="K86" s="450"/>
      <c r="L86" s="450" t="s">
        <v>590</v>
      </c>
      <c r="M86" s="450"/>
    </row>
    <row r="87" spans="1:13" ht="15.75">
      <c r="A87" s="450"/>
      <c r="B87" s="450"/>
      <c r="C87" s="450"/>
      <c r="D87" s="450"/>
      <c r="E87" s="450"/>
      <c r="F87" s="450"/>
      <c r="G87" s="450"/>
      <c r="H87" s="450"/>
      <c r="I87" s="450"/>
      <c r="J87" s="450"/>
      <c r="K87" s="450"/>
      <c r="L87" s="450"/>
      <c r="M87" s="450"/>
    </row>
    <row r="88" spans="1:13" ht="15.75">
      <c r="A88" s="920" t="s">
        <v>620</v>
      </c>
      <c r="B88" s="920"/>
      <c r="C88" s="920"/>
      <c r="D88" s="920"/>
      <c r="E88" s="920"/>
      <c r="F88" s="920"/>
      <c r="G88" s="920"/>
      <c r="H88" s="920"/>
      <c r="I88" s="920"/>
      <c r="J88" s="920"/>
      <c r="K88" s="920"/>
      <c r="L88" s="920"/>
      <c r="M88" s="920"/>
    </row>
    <row r="89" spans="1:13" ht="15.75">
      <c r="A89" s="460" t="s">
        <v>621</v>
      </c>
      <c r="B89" s="918"/>
      <c r="C89" s="918"/>
      <c r="D89" s="918"/>
      <c r="E89" s="918"/>
      <c r="F89" s="450" t="s">
        <v>622</v>
      </c>
      <c r="G89" s="450"/>
      <c r="H89" s="450"/>
      <c r="I89" s="450"/>
      <c r="J89" s="465"/>
      <c r="K89" s="450" t="s">
        <v>623</v>
      </c>
      <c r="L89" s="450"/>
      <c r="M89" s="450"/>
    </row>
    <row r="90" spans="1:13" ht="15.75">
      <c r="A90" s="450"/>
      <c r="B90" s="450"/>
      <c r="C90" s="450"/>
      <c r="D90" s="450"/>
      <c r="E90" s="450"/>
      <c r="F90" s="450"/>
      <c r="G90" s="450"/>
      <c r="H90" s="450"/>
      <c r="I90" s="450"/>
      <c r="J90" s="461" t="s">
        <v>624</v>
      </c>
      <c r="K90" s="450"/>
      <c r="L90" s="450"/>
      <c r="M90" s="450"/>
    </row>
    <row r="91" spans="1:13" ht="15.75">
      <c r="A91" s="450"/>
      <c r="B91" s="450"/>
      <c r="C91" s="450"/>
      <c r="D91" s="450"/>
      <c r="E91" s="450"/>
      <c r="F91" s="450"/>
      <c r="G91" s="450"/>
      <c r="H91" s="450"/>
      <c r="I91" s="450"/>
      <c r="J91" s="450"/>
      <c r="K91" s="450"/>
      <c r="L91" s="450"/>
      <c r="M91" s="450"/>
    </row>
    <row r="92" spans="1:13" ht="15.75">
      <c r="A92" s="922" t="s">
        <v>625</v>
      </c>
      <c r="B92" s="922"/>
      <c r="C92" s="922"/>
      <c r="D92" s="922"/>
      <c r="E92" s="922"/>
      <c r="F92" s="922"/>
      <c r="G92" s="922"/>
      <c r="H92" s="450"/>
      <c r="I92" s="450"/>
      <c r="J92" s="450"/>
      <c r="K92" s="450"/>
      <c r="L92" s="450"/>
      <c r="M92" s="450"/>
    </row>
    <row r="93" spans="1:13" ht="15.75">
      <c r="A93" s="450"/>
      <c r="B93" s="450"/>
      <c r="C93" s="450"/>
      <c r="D93" s="450"/>
      <c r="E93" s="450"/>
      <c r="F93" s="450"/>
      <c r="G93" s="450"/>
      <c r="H93" s="450"/>
      <c r="I93" s="450"/>
      <c r="J93" s="450"/>
      <c r="K93" s="450"/>
      <c r="L93" s="450"/>
      <c r="M93" s="450"/>
    </row>
    <row r="94" spans="1:13" ht="15.75">
      <c r="A94" s="461" t="s">
        <v>604</v>
      </c>
      <c r="B94" s="918"/>
      <c r="C94" s="918"/>
      <c r="D94" s="918"/>
      <c r="E94" s="918"/>
      <c r="F94" s="461" t="s">
        <v>615</v>
      </c>
      <c r="G94" s="918"/>
      <c r="H94" s="918"/>
      <c r="I94" s="461" t="s">
        <v>616</v>
      </c>
      <c r="J94" s="465"/>
      <c r="K94" s="461" t="s">
        <v>617</v>
      </c>
      <c r="L94" s="465"/>
      <c r="M94" s="450"/>
    </row>
    <row r="95" spans="1:13" ht="15.75">
      <c r="A95" s="450"/>
      <c r="B95" s="919" t="s">
        <v>607</v>
      </c>
      <c r="C95" s="919"/>
      <c r="D95" s="919"/>
      <c r="E95" s="919"/>
      <c r="F95" s="450"/>
      <c r="G95" s="921" t="s">
        <v>618</v>
      </c>
      <c r="H95" s="921"/>
      <c r="I95" s="450"/>
      <c r="J95" s="461" t="s">
        <v>619</v>
      </c>
      <c r="K95" s="450"/>
      <c r="L95" s="450" t="s">
        <v>590</v>
      </c>
      <c r="M95" s="450"/>
    </row>
    <row r="96" spans="1:13" ht="15.75">
      <c r="A96" s="450"/>
      <c r="B96" s="450"/>
      <c r="C96" s="450"/>
      <c r="D96" s="450"/>
      <c r="E96" s="450"/>
      <c r="F96" s="450"/>
      <c r="G96" s="450"/>
      <c r="H96" s="450"/>
      <c r="I96" s="450"/>
      <c r="J96" s="450"/>
      <c r="K96" s="450"/>
      <c r="L96" s="450"/>
      <c r="M96" s="450"/>
    </row>
    <row r="97" spans="1:13" ht="15.75">
      <c r="A97" s="920" t="s">
        <v>626</v>
      </c>
      <c r="B97" s="920"/>
      <c r="C97" s="920"/>
      <c r="D97" s="920"/>
      <c r="E97" s="920"/>
      <c r="F97" s="920"/>
      <c r="G97" s="920"/>
      <c r="H97" s="920"/>
      <c r="I97" s="920"/>
      <c r="J97" s="920"/>
      <c r="K97" s="920"/>
      <c r="L97" s="920"/>
      <c r="M97" s="920"/>
    </row>
    <row r="98" spans="1:13" ht="15.75">
      <c r="A98" s="467"/>
      <c r="B98" s="634" t="s">
        <v>627</v>
      </c>
      <c r="C98" s="634"/>
      <c r="D98" s="634"/>
      <c r="E98" s="634"/>
      <c r="F98" s="634"/>
      <c r="G98" s="634"/>
      <c r="H98" s="634"/>
      <c r="I98" s="634"/>
      <c r="J98" s="634"/>
      <c r="K98" s="634"/>
      <c r="L98" s="634"/>
      <c r="M98" s="634"/>
    </row>
    <row r="99" spans="1:13" ht="15.75">
      <c r="A99" s="466" t="s">
        <v>618</v>
      </c>
      <c r="B99" s="460"/>
      <c r="C99" s="450"/>
      <c r="D99" s="450"/>
      <c r="E99" s="450"/>
      <c r="F99" s="450"/>
      <c r="G99" s="450"/>
      <c r="H99" s="450"/>
      <c r="I99" s="450"/>
      <c r="J99" s="461"/>
      <c r="K99" s="450"/>
      <c r="L99" s="450"/>
      <c r="M99" s="450"/>
    </row>
    <row r="100" spans="1:13" ht="15.75">
      <c r="A100" s="461"/>
      <c r="B100" s="460"/>
      <c r="C100" s="450"/>
      <c r="D100" s="450"/>
      <c r="E100" s="450"/>
      <c r="F100" s="450"/>
      <c r="G100" s="450"/>
      <c r="H100" s="450"/>
      <c r="I100" s="450"/>
      <c r="J100" s="461"/>
      <c r="K100" s="450"/>
      <c r="L100" s="450"/>
      <c r="M100" s="450"/>
    </row>
    <row r="101" spans="1:13" ht="15.75">
      <c r="A101" s="467"/>
      <c r="B101" s="450" t="s">
        <v>628</v>
      </c>
      <c r="C101" s="450"/>
      <c r="D101" s="450"/>
      <c r="E101" s="450"/>
      <c r="F101" s="450"/>
      <c r="G101" s="918"/>
      <c r="H101" s="918"/>
      <c r="I101" s="450" t="s">
        <v>629</v>
      </c>
      <c r="J101" s="918"/>
      <c r="K101" s="918"/>
      <c r="L101" s="918"/>
      <c r="M101" s="450"/>
    </row>
    <row r="102" spans="1:13" ht="15.75" customHeight="1">
      <c r="A102" s="466" t="s">
        <v>624</v>
      </c>
      <c r="B102" s="460"/>
      <c r="C102" s="450"/>
      <c r="D102" s="450"/>
      <c r="E102" s="450"/>
      <c r="F102" s="450"/>
      <c r="G102" s="921" t="s">
        <v>624</v>
      </c>
      <c r="H102" s="921"/>
      <c r="I102" s="450"/>
      <c r="J102" s="944" t="s">
        <v>630</v>
      </c>
      <c r="K102" s="944"/>
      <c r="L102" s="944"/>
      <c r="M102" s="460"/>
    </row>
    <row r="103" spans="1:13" ht="31.5" customHeight="1">
      <c r="A103" s="461"/>
      <c r="B103" s="460"/>
      <c r="C103" s="450"/>
      <c r="D103" s="450"/>
      <c r="E103" s="450"/>
      <c r="F103" s="450"/>
      <c r="G103" s="461"/>
      <c r="H103" s="461"/>
      <c r="I103" s="450"/>
      <c r="J103" s="923"/>
      <c r="K103" s="923"/>
      <c r="L103" s="923"/>
      <c r="M103" s="460"/>
    </row>
    <row r="104" spans="1:13" ht="15.75">
      <c r="A104" s="461"/>
      <c r="B104" s="460"/>
      <c r="C104" s="450"/>
      <c r="D104" s="450"/>
      <c r="E104" s="450"/>
      <c r="F104" s="450"/>
      <c r="G104" s="461"/>
      <c r="H104" s="461"/>
      <c r="I104" s="450"/>
      <c r="J104" s="468"/>
      <c r="K104" s="460"/>
      <c r="L104" s="460"/>
      <c r="M104" s="460"/>
    </row>
    <row r="105" spans="1:13" ht="35.25" customHeight="1" thickBot="1">
      <c r="A105" s="469"/>
      <c r="B105" s="469"/>
      <c r="C105" s="469"/>
      <c r="D105" s="469"/>
      <c r="E105" s="469"/>
      <c r="F105" s="469"/>
      <c r="G105" s="469"/>
      <c r="H105" s="469"/>
      <c r="I105" s="469"/>
      <c r="J105" s="470"/>
      <c r="K105" s="470"/>
      <c r="L105" s="470"/>
      <c r="M105" s="469"/>
    </row>
    <row r="106" spans="1:13" ht="15.75">
      <c r="A106" s="450"/>
      <c r="B106" s="450"/>
      <c r="C106" s="450"/>
      <c r="D106" s="450"/>
      <c r="E106" s="450"/>
      <c r="F106" s="450"/>
      <c r="G106" s="450"/>
      <c r="H106" s="450"/>
      <c r="I106" s="450"/>
      <c r="J106" s="450"/>
      <c r="K106" s="450"/>
      <c r="L106" s="450"/>
      <c r="M106" s="450"/>
    </row>
    <row r="107" spans="1:13" ht="15.75">
      <c r="A107" s="937" t="s">
        <v>586</v>
      </c>
      <c r="B107" s="937"/>
      <c r="C107" s="937"/>
      <c r="D107" s="937"/>
      <c r="E107" s="937"/>
      <c r="F107" s="937"/>
      <c r="G107" s="937"/>
      <c r="H107" s="937"/>
      <c r="I107" s="937"/>
      <c r="J107" s="937"/>
      <c r="K107" s="937"/>
      <c r="L107" s="937"/>
      <c r="M107" s="457" t="s">
        <v>587</v>
      </c>
    </row>
    <row r="108" spans="1:13" ht="15.75">
      <c r="A108" s="922" t="s">
        <v>631</v>
      </c>
      <c r="B108" s="922"/>
      <c r="C108" s="922"/>
      <c r="D108" s="922"/>
      <c r="E108" s="922"/>
      <c r="F108" s="922"/>
      <c r="G108" s="450"/>
      <c r="H108" s="450"/>
      <c r="I108" s="450"/>
      <c r="J108" s="450"/>
      <c r="K108" s="450"/>
      <c r="L108" s="450"/>
      <c r="M108" s="450"/>
    </row>
    <row r="109" spans="1:13" ht="15.75">
      <c r="A109" s="452"/>
      <c r="B109" s="452"/>
      <c r="C109" s="452"/>
      <c r="D109" s="452"/>
      <c r="E109" s="452"/>
      <c r="F109" s="452"/>
      <c r="G109" s="450"/>
      <c r="H109" s="450"/>
      <c r="I109" s="450"/>
      <c r="J109" s="450"/>
      <c r="K109" s="450"/>
      <c r="L109" s="450"/>
      <c r="M109" s="450"/>
    </row>
    <row r="110" spans="1:13" ht="15.75">
      <c r="A110" s="461" t="s">
        <v>604</v>
      </c>
      <c r="B110" s="918"/>
      <c r="C110" s="918"/>
      <c r="D110" s="918"/>
      <c r="E110" s="918"/>
      <c r="F110" s="461" t="s">
        <v>615</v>
      </c>
      <c r="G110" s="918"/>
      <c r="H110" s="918"/>
      <c r="I110" s="461" t="s">
        <v>616</v>
      </c>
      <c r="J110" s="465"/>
      <c r="K110" s="461" t="s">
        <v>617</v>
      </c>
      <c r="L110" s="465"/>
      <c r="M110" s="450"/>
    </row>
    <row r="111" spans="1:13" ht="15.75">
      <c r="A111" s="450"/>
      <c r="B111" s="919" t="s">
        <v>632</v>
      </c>
      <c r="C111" s="919"/>
      <c r="D111" s="919"/>
      <c r="E111" s="919"/>
      <c r="F111" s="450"/>
      <c r="G111" s="921" t="s">
        <v>618</v>
      </c>
      <c r="H111" s="921"/>
      <c r="I111" s="450"/>
      <c r="J111" s="461" t="s">
        <v>619</v>
      </c>
      <c r="K111" s="450"/>
      <c r="L111" s="450" t="s">
        <v>590</v>
      </c>
      <c r="M111" s="450"/>
    </row>
    <row r="112" spans="1:13" ht="15.75">
      <c r="A112" s="450"/>
      <c r="B112" s="450"/>
      <c r="C112" s="450"/>
      <c r="D112" s="450"/>
      <c r="E112" s="450"/>
      <c r="F112" s="450"/>
      <c r="G112" s="450"/>
      <c r="H112" s="450"/>
      <c r="I112" s="450"/>
      <c r="J112" s="450"/>
      <c r="K112" s="450"/>
      <c r="L112" s="450"/>
      <c r="M112" s="450"/>
    </row>
    <row r="113" spans="1:13" ht="15.75">
      <c r="A113" s="450" t="s">
        <v>633</v>
      </c>
      <c r="B113" s="460"/>
      <c r="C113" s="460"/>
      <c r="D113" s="460"/>
      <c r="E113" s="460"/>
      <c r="F113" s="460"/>
      <c r="G113" s="460"/>
      <c r="H113" s="460"/>
      <c r="I113" s="460"/>
      <c r="J113" s="953"/>
      <c r="K113" s="953"/>
      <c r="L113" s="953"/>
      <c r="M113" s="460"/>
    </row>
    <row r="114" spans="1:13" ht="15.75">
      <c r="A114" s="450"/>
      <c r="B114" s="460"/>
      <c r="C114" s="460"/>
      <c r="D114" s="460"/>
      <c r="E114" s="460"/>
      <c r="F114" s="460"/>
      <c r="G114" s="460"/>
      <c r="H114" s="460"/>
      <c r="I114" s="460"/>
      <c r="J114" s="954" t="s">
        <v>634</v>
      </c>
      <c r="K114" s="921"/>
      <c r="L114" s="921"/>
      <c r="M114" s="460"/>
    </row>
    <row r="115" spans="1:13" ht="15.75">
      <c r="A115" s="461" t="s">
        <v>615</v>
      </c>
      <c r="B115" s="467"/>
      <c r="C115" s="920" t="s">
        <v>635</v>
      </c>
      <c r="D115" s="920"/>
      <c r="E115" s="920"/>
      <c r="F115" s="920"/>
      <c r="G115" s="920"/>
      <c r="H115" s="920"/>
      <c r="I115" s="920"/>
      <c r="J115" s="920"/>
      <c r="K115" s="920"/>
      <c r="L115" s="920"/>
      <c r="M115" s="920"/>
    </row>
    <row r="116" spans="1:13" ht="15.75">
      <c r="A116" s="471"/>
      <c r="B116" s="634"/>
      <c r="C116" s="634"/>
      <c r="D116" s="634"/>
      <c r="E116" s="634"/>
      <c r="F116" s="634"/>
      <c r="G116" s="634"/>
      <c r="H116" s="634"/>
      <c r="I116" s="634"/>
      <c r="J116" s="634"/>
      <c r="K116" s="634"/>
      <c r="L116" s="634"/>
      <c r="M116" s="634"/>
    </row>
    <row r="117" spans="1:13" ht="15.75">
      <c r="A117" s="467"/>
      <c r="B117" s="920" t="s">
        <v>628</v>
      </c>
      <c r="C117" s="920"/>
      <c r="D117" s="920"/>
      <c r="E117" s="920"/>
      <c r="F117" s="920"/>
      <c r="G117" s="918"/>
      <c r="H117" s="918"/>
      <c r="I117" s="450" t="s">
        <v>629</v>
      </c>
      <c r="J117" s="918"/>
      <c r="K117" s="918"/>
      <c r="L117" s="918"/>
      <c r="M117" s="450"/>
    </row>
    <row r="118" spans="1:13" ht="15.75">
      <c r="A118" s="466" t="s">
        <v>624</v>
      </c>
      <c r="B118" s="460"/>
      <c r="C118" s="450"/>
      <c r="D118" s="450"/>
      <c r="E118" s="450"/>
      <c r="F118" s="450"/>
      <c r="G118" s="921" t="s">
        <v>624</v>
      </c>
      <c r="H118" s="921"/>
      <c r="I118" s="450"/>
      <c r="J118" s="944" t="s">
        <v>630</v>
      </c>
      <c r="K118" s="944"/>
      <c r="L118" s="944"/>
      <c r="M118" s="460"/>
    </row>
    <row r="119" spans="1:13" ht="15.75">
      <c r="A119" s="461"/>
      <c r="B119" s="460"/>
      <c r="C119" s="450"/>
      <c r="D119" s="450"/>
      <c r="E119" s="450"/>
      <c r="F119" s="450"/>
      <c r="G119" s="461"/>
      <c r="H119" s="461"/>
      <c r="I119" s="450"/>
      <c r="J119" s="923"/>
      <c r="K119" s="923"/>
      <c r="L119" s="923"/>
      <c r="M119" s="460"/>
    </row>
    <row r="120" spans="1:13" ht="16.5" thickBot="1">
      <c r="A120" s="955"/>
      <c r="B120" s="955"/>
      <c r="C120" s="955"/>
      <c r="D120" s="955"/>
      <c r="E120" s="955"/>
      <c r="F120" s="955"/>
      <c r="G120" s="955"/>
      <c r="H120" s="955"/>
      <c r="I120" s="955"/>
      <c r="J120" s="955"/>
      <c r="K120" s="955"/>
      <c r="L120" s="955"/>
      <c r="M120" s="955"/>
    </row>
    <row r="121" spans="1:13" ht="15.75">
      <c r="A121" s="450"/>
      <c r="B121" s="450"/>
      <c r="C121" s="450"/>
      <c r="D121" s="450"/>
      <c r="E121" s="450"/>
      <c r="F121" s="450"/>
      <c r="G121" s="450"/>
      <c r="H121" s="450"/>
      <c r="I121" s="450"/>
      <c r="J121" s="450"/>
      <c r="K121" s="450"/>
      <c r="L121" s="450"/>
      <c r="M121" s="450"/>
    </row>
    <row r="122" spans="1:13" ht="15.75">
      <c r="A122" s="920" t="s">
        <v>636</v>
      </c>
      <c r="B122" s="920"/>
      <c r="C122" s="920"/>
      <c r="D122" s="920"/>
      <c r="E122" s="920"/>
      <c r="F122" s="920"/>
      <c r="G122" s="920"/>
      <c r="H122" s="920"/>
      <c r="I122" s="920"/>
      <c r="J122" s="450"/>
      <c r="K122" s="450"/>
      <c r="L122" s="450"/>
      <c r="M122" s="450"/>
    </row>
    <row r="123" spans="1:13" ht="15.75">
      <c r="A123" s="450"/>
      <c r="B123" s="450"/>
      <c r="C123" s="450"/>
      <c r="D123" s="450"/>
      <c r="E123" s="450"/>
      <c r="F123" s="450"/>
      <c r="G123" s="450"/>
      <c r="H123" s="450"/>
      <c r="I123" s="450"/>
      <c r="J123" s="450"/>
      <c r="K123" s="450"/>
      <c r="L123" s="450"/>
      <c r="M123" s="450"/>
    </row>
    <row r="124" spans="1:13" ht="15.75">
      <c r="A124" s="450" t="s">
        <v>637</v>
      </c>
      <c r="B124" s="956"/>
      <c r="C124" s="956"/>
      <c r="D124" s="956"/>
      <c r="E124" s="956"/>
      <c r="F124" s="956"/>
      <c r="G124" s="956"/>
      <c r="H124" s="956"/>
      <c r="I124" s="956"/>
      <c r="J124" s="956"/>
      <c r="K124" s="450"/>
      <c r="L124" s="450"/>
      <c r="M124" s="450"/>
    </row>
    <row r="125" spans="1:13" ht="15.75">
      <c r="A125" s="450"/>
      <c r="B125" s="921" t="s">
        <v>638</v>
      </c>
      <c r="C125" s="921"/>
      <c r="D125" s="921"/>
      <c r="E125" s="921"/>
      <c r="F125" s="921"/>
      <c r="G125" s="921"/>
      <c r="H125" s="921"/>
      <c r="I125" s="921"/>
      <c r="J125" s="921"/>
      <c r="K125" s="450"/>
      <c r="L125" s="450"/>
      <c r="M125" s="450"/>
    </row>
    <row r="126" spans="1:13" ht="15.75">
      <c r="A126" s="450"/>
      <c r="B126" s="450"/>
      <c r="C126" s="450"/>
      <c r="D126" s="450"/>
      <c r="E126" s="450"/>
      <c r="F126" s="450"/>
      <c r="G126" s="450"/>
      <c r="H126" s="450"/>
      <c r="I126" s="450"/>
      <c r="J126" s="450"/>
      <c r="K126" s="450"/>
      <c r="L126" s="450"/>
      <c r="M126" s="450"/>
    </row>
    <row r="127" spans="1:13" ht="15.75">
      <c r="A127" s="450"/>
      <c r="B127" s="450"/>
      <c r="C127" s="450"/>
      <c r="D127" s="450"/>
      <c r="E127" s="450"/>
      <c r="F127" s="450"/>
      <c r="G127" s="450"/>
      <c r="H127" s="450"/>
      <c r="I127" s="450"/>
      <c r="J127" s="450"/>
      <c r="K127" s="450"/>
      <c r="L127" s="450"/>
      <c r="M127" s="450"/>
    </row>
    <row r="128" spans="1:13" ht="15.75">
      <c r="A128" s="450"/>
      <c r="B128" s="450"/>
      <c r="C128" s="450"/>
      <c r="D128" s="450"/>
      <c r="E128" s="450"/>
      <c r="F128" s="450"/>
      <c r="G128" s="450"/>
      <c r="H128" s="450"/>
      <c r="I128" s="450"/>
      <c r="J128" s="450"/>
      <c r="K128" s="450"/>
      <c r="L128" s="450"/>
      <c r="M128" s="450"/>
    </row>
    <row r="129" spans="1:13" ht="15.75">
      <c r="A129" s="450"/>
      <c r="B129" s="450"/>
      <c r="C129" s="450"/>
      <c r="D129" s="450"/>
      <c r="E129" s="450"/>
      <c r="F129" s="450"/>
      <c r="G129" s="450"/>
      <c r="H129" s="450"/>
      <c r="I129" s="450"/>
      <c r="J129" s="450"/>
      <c r="K129" s="450"/>
      <c r="L129" s="450"/>
      <c r="M129" s="450"/>
    </row>
    <row r="130" spans="1:13" ht="15.75">
      <c r="A130" s="450"/>
      <c r="B130" s="450"/>
      <c r="C130" s="450"/>
      <c r="D130" s="450"/>
      <c r="E130" s="450"/>
      <c r="F130" s="450"/>
      <c r="G130" s="450"/>
      <c r="H130" s="450"/>
      <c r="I130" s="450"/>
      <c r="J130" s="450"/>
      <c r="K130" s="450"/>
      <c r="L130" s="450"/>
      <c r="M130" s="450"/>
    </row>
    <row r="131" spans="1:13" ht="15.75">
      <c r="A131" s="450"/>
      <c r="B131" s="450"/>
      <c r="C131" s="450"/>
      <c r="D131" s="450"/>
      <c r="E131" s="450"/>
      <c r="F131" s="450"/>
      <c r="G131" s="450"/>
      <c r="H131" s="450"/>
      <c r="I131" s="450"/>
      <c r="J131" s="450"/>
      <c r="K131" s="450"/>
      <c r="L131" s="450"/>
      <c r="M131" s="450"/>
    </row>
    <row r="132" spans="1:13" ht="15.75">
      <c r="A132" s="450"/>
      <c r="B132" s="450"/>
      <c r="C132" s="450"/>
      <c r="D132" s="450"/>
      <c r="E132" s="450"/>
      <c r="F132" s="450"/>
      <c r="G132" s="450"/>
      <c r="H132" s="450"/>
      <c r="I132" s="450"/>
      <c r="J132" s="450"/>
      <c r="K132" s="450"/>
      <c r="L132" s="450"/>
      <c r="M132" s="450"/>
    </row>
    <row r="133" spans="1:13" ht="15.75">
      <c r="A133" s="450"/>
      <c r="B133" s="450"/>
      <c r="C133" s="450"/>
      <c r="D133" s="450"/>
      <c r="E133" s="450"/>
      <c r="F133" s="450"/>
      <c r="G133" s="450"/>
      <c r="H133" s="450"/>
      <c r="I133" s="450"/>
      <c r="J133" s="450"/>
      <c r="K133" s="450"/>
      <c r="L133" s="450"/>
      <c r="M133" s="450"/>
    </row>
    <row r="134" spans="1:13" ht="15.75">
      <c r="A134" s="450"/>
      <c r="B134" s="450"/>
      <c r="C134" s="450"/>
      <c r="D134" s="450"/>
      <c r="E134" s="450"/>
      <c r="F134" s="450"/>
      <c r="G134" s="450"/>
      <c r="H134" s="450"/>
      <c r="I134" s="450"/>
      <c r="J134" s="450"/>
      <c r="K134" s="450"/>
      <c r="L134" s="450"/>
      <c r="M134" s="450"/>
    </row>
    <row r="135" spans="1:13" ht="15.75">
      <c r="A135" s="450"/>
      <c r="B135" s="450"/>
      <c r="C135" s="450"/>
      <c r="D135" s="450"/>
      <c r="E135" s="450"/>
      <c r="F135" s="450"/>
      <c r="G135" s="450"/>
      <c r="H135" s="450"/>
      <c r="I135" s="450"/>
      <c r="J135" s="450"/>
      <c r="K135" s="450"/>
      <c r="L135" s="450"/>
      <c r="M135" s="450"/>
    </row>
    <row r="136" spans="1:13" ht="15.75">
      <c r="A136" s="450"/>
      <c r="B136" s="450"/>
      <c r="C136" s="450"/>
      <c r="D136" s="450"/>
      <c r="E136" s="450"/>
      <c r="F136" s="450"/>
      <c r="G136" s="450"/>
      <c r="H136" s="450"/>
      <c r="I136" s="450"/>
      <c r="J136" s="450"/>
      <c r="K136" s="450"/>
      <c r="L136" s="450"/>
      <c r="M136" s="450"/>
    </row>
    <row r="137" spans="1:13" ht="15.75">
      <c r="A137" s="450"/>
      <c r="B137" s="450"/>
      <c r="C137" s="450"/>
      <c r="D137" s="450"/>
      <c r="E137" s="450"/>
      <c r="F137" s="450"/>
      <c r="G137" s="450"/>
      <c r="H137" s="450"/>
      <c r="I137" s="450"/>
      <c r="J137" s="450"/>
      <c r="K137" s="450"/>
      <c r="L137" s="450"/>
      <c r="M137" s="450"/>
    </row>
    <row r="138" spans="1:13" ht="15.75">
      <c r="A138" s="450"/>
      <c r="B138" s="450"/>
      <c r="C138" s="450"/>
      <c r="D138" s="450"/>
      <c r="E138" s="450"/>
      <c r="F138" s="450"/>
      <c r="G138" s="450"/>
      <c r="H138" s="450"/>
      <c r="I138" s="450"/>
      <c r="J138" s="450"/>
      <c r="K138" s="450"/>
      <c r="L138" s="450"/>
      <c r="M138" s="450"/>
    </row>
    <row r="139" spans="1:13" ht="15.75">
      <c r="A139" s="450"/>
      <c r="B139" s="450"/>
      <c r="C139" s="450"/>
      <c r="D139" s="450"/>
      <c r="E139" s="450"/>
      <c r="F139" s="450"/>
      <c r="G139" s="450"/>
      <c r="H139" s="450"/>
      <c r="I139" s="450"/>
      <c r="J139" s="450"/>
      <c r="K139" s="450"/>
      <c r="L139" s="450"/>
      <c r="M139" s="450"/>
    </row>
    <row r="140" spans="1:13" ht="15.75">
      <c r="A140" s="450"/>
      <c r="B140" s="450"/>
      <c r="C140" s="450"/>
      <c r="D140" s="450"/>
      <c r="E140" s="450"/>
      <c r="F140" s="450"/>
      <c r="G140" s="450"/>
      <c r="H140" s="450"/>
      <c r="I140" s="450"/>
      <c r="J140" s="450"/>
      <c r="K140" s="450"/>
      <c r="L140" s="450"/>
      <c r="M140" s="450"/>
    </row>
    <row r="141" spans="1:13" ht="15.75">
      <c r="A141" s="450"/>
      <c r="B141" s="450"/>
      <c r="C141" s="450"/>
      <c r="D141" s="450"/>
      <c r="E141" s="450"/>
      <c r="F141" s="450"/>
      <c r="G141" s="450"/>
      <c r="H141" s="450"/>
      <c r="I141" s="450"/>
      <c r="J141" s="450"/>
      <c r="K141" s="450"/>
      <c r="L141" s="450"/>
      <c r="M141" s="450"/>
    </row>
    <row r="142" spans="1:13" ht="15.75">
      <c r="A142" s="450"/>
      <c r="B142" s="450"/>
      <c r="C142" s="450"/>
      <c r="D142" s="450"/>
      <c r="E142" s="450"/>
      <c r="F142" s="450"/>
      <c r="G142" s="450"/>
      <c r="H142" s="450"/>
      <c r="I142" s="450"/>
      <c r="J142" s="450"/>
      <c r="K142" s="450"/>
      <c r="L142" s="450"/>
      <c r="M142" s="450"/>
    </row>
    <row r="143" spans="1:13" ht="15.75">
      <c r="A143" s="450"/>
      <c r="B143" s="450"/>
      <c r="C143" s="450"/>
      <c r="D143" s="450"/>
      <c r="E143" s="450"/>
      <c r="F143" s="450"/>
      <c r="G143" s="450"/>
      <c r="H143" s="450"/>
      <c r="I143" s="450"/>
      <c r="J143" s="450"/>
      <c r="K143" s="450"/>
      <c r="L143" s="450"/>
      <c r="M143" s="450"/>
    </row>
    <row r="144" spans="1:13" ht="16.5" thickBot="1">
      <c r="A144" s="469"/>
      <c r="B144" s="469"/>
      <c r="C144" s="469"/>
      <c r="D144" s="469"/>
      <c r="E144" s="469"/>
      <c r="F144" s="469"/>
      <c r="G144" s="469"/>
      <c r="H144" s="469"/>
      <c r="I144" s="469"/>
      <c r="J144" s="469"/>
      <c r="K144" s="469"/>
      <c r="L144" s="469"/>
      <c r="M144" s="469"/>
    </row>
    <row r="145" spans="1:13" ht="15.75">
      <c r="A145" s="919" t="s">
        <v>494</v>
      </c>
      <c r="B145" s="919"/>
      <c r="C145" s="919"/>
      <c r="D145" s="919"/>
      <c r="E145" s="919"/>
      <c r="F145" s="919"/>
      <c r="G145" s="919"/>
      <c r="H145" s="919"/>
      <c r="I145" s="919"/>
      <c r="J145" s="919"/>
      <c r="K145" s="919"/>
      <c r="L145" s="919"/>
      <c r="M145" s="919"/>
    </row>
    <row r="146" spans="1:13" ht="15.75">
      <c r="A146" s="450"/>
      <c r="B146" s="450"/>
      <c r="C146" s="450"/>
      <c r="D146" s="450"/>
      <c r="E146" s="450"/>
      <c r="F146" s="450"/>
      <c r="G146" s="450"/>
      <c r="H146" s="450"/>
      <c r="I146" s="450"/>
      <c r="J146" s="450"/>
      <c r="K146" s="450"/>
      <c r="L146" s="450"/>
      <c r="M146" s="462" t="s">
        <v>639</v>
      </c>
    </row>
  </sheetData>
  <sheetProtection password="CCA6" sheet="1" selectLockedCells="1"/>
  <mergeCells count="147">
    <mergeCell ref="B117:F117"/>
    <mergeCell ref="A120:M120"/>
    <mergeCell ref="A122:I122"/>
    <mergeCell ref="B124:J124"/>
    <mergeCell ref="B125:J125"/>
    <mergeCell ref="B116:M116"/>
    <mergeCell ref="G117:H117"/>
    <mergeCell ref="J117:L117"/>
    <mergeCell ref="G118:H118"/>
    <mergeCell ref="J118:L119"/>
    <mergeCell ref="A54:L54"/>
    <mergeCell ref="A47:K47"/>
    <mergeCell ref="A92:G92"/>
    <mergeCell ref="B94:E94"/>
    <mergeCell ref="G94:H94"/>
    <mergeCell ref="B95:E95"/>
    <mergeCell ref="G95:H95"/>
    <mergeCell ref="E58:F58"/>
    <mergeCell ref="K59:M59"/>
    <mergeCell ref="B61:J61"/>
    <mergeCell ref="J113:L113"/>
    <mergeCell ref="J114:L114"/>
    <mergeCell ref="C115:M115"/>
    <mergeCell ref="G101:H101"/>
    <mergeCell ref="H7:M7"/>
    <mergeCell ref="A9:M9"/>
    <mergeCell ref="A15:M15"/>
    <mergeCell ref="B16:M16"/>
    <mergeCell ref="A74:B74"/>
    <mergeCell ref="B17:I17"/>
    <mergeCell ref="B21:G21"/>
    <mergeCell ref="K21:M21"/>
    <mergeCell ref="H21:J21"/>
    <mergeCell ref="J102:L103"/>
    <mergeCell ref="K19:L19"/>
    <mergeCell ref="K17:L17"/>
    <mergeCell ref="A18:M18"/>
    <mergeCell ref="A20:M20"/>
    <mergeCell ref="G42:I42"/>
    <mergeCell ref="G43:I43"/>
    <mergeCell ref="K40:L40"/>
    <mergeCell ref="K61:M61"/>
    <mergeCell ref="L51:M51"/>
    <mergeCell ref="A1:M1"/>
    <mergeCell ref="A2:M2"/>
    <mergeCell ref="A5:B5"/>
    <mergeCell ref="E7:G7"/>
    <mergeCell ref="B7:D7"/>
    <mergeCell ref="A3:M3"/>
    <mergeCell ref="A6:B6"/>
    <mergeCell ref="H6:M6"/>
    <mergeCell ref="B26:M26"/>
    <mergeCell ref="C46:F46"/>
    <mergeCell ref="B8:D8"/>
    <mergeCell ref="H8:M8"/>
    <mergeCell ref="C5:M5"/>
    <mergeCell ref="A10:M14"/>
    <mergeCell ref="A23:M23"/>
    <mergeCell ref="H22:J22"/>
    <mergeCell ref="B19:I19"/>
    <mergeCell ref="A46:B46"/>
    <mergeCell ref="C42:F42"/>
    <mergeCell ref="C43:F43"/>
    <mergeCell ref="A4:M4"/>
    <mergeCell ref="B56:L56"/>
    <mergeCell ref="B57:D57"/>
    <mergeCell ref="E57:F57"/>
    <mergeCell ref="K57:M57"/>
    <mergeCell ref="C44:F44"/>
    <mergeCell ref="C45:F45"/>
    <mergeCell ref="G46:I46"/>
    <mergeCell ref="K42:L42"/>
    <mergeCell ref="K43:L43"/>
    <mergeCell ref="K44:L44"/>
    <mergeCell ref="K45:L45"/>
    <mergeCell ref="K46:L46"/>
    <mergeCell ref="A42:B42"/>
    <mergeCell ref="A43:B43"/>
    <mergeCell ref="A44:B44"/>
    <mergeCell ref="A45:B45"/>
    <mergeCell ref="G44:I44"/>
    <mergeCell ref="G45:I45"/>
    <mergeCell ref="C41:F41"/>
    <mergeCell ref="G41:I41"/>
    <mergeCell ref="K41:L41"/>
    <mergeCell ref="A40:B40"/>
    <mergeCell ref="C40:F40"/>
    <mergeCell ref="G40:I40"/>
    <mergeCell ref="A24:M24"/>
    <mergeCell ref="B110:E110"/>
    <mergeCell ref="G110:H110"/>
    <mergeCell ref="F68:G68"/>
    <mergeCell ref="J28:K28"/>
    <mergeCell ref="J29:K29"/>
    <mergeCell ref="J30:K30"/>
    <mergeCell ref="A37:H37"/>
    <mergeCell ref="A38:M38"/>
    <mergeCell ref="A41:B41"/>
    <mergeCell ref="J31:K31"/>
    <mergeCell ref="J32:K32"/>
    <mergeCell ref="J33:K33"/>
    <mergeCell ref="C28:I28"/>
    <mergeCell ref="C29:I29"/>
    <mergeCell ref="C30:I30"/>
    <mergeCell ref="C31:I31"/>
    <mergeCell ref="C32:I32"/>
    <mergeCell ref="C33:I33"/>
    <mergeCell ref="F76:H76"/>
    <mergeCell ref="B63:J63"/>
    <mergeCell ref="K63:M63"/>
    <mergeCell ref="K65:M65"/>
    <mergeCell ref="K70:M70"/>
    <mergeCell ref="H65:I65"/>
    <mergeCell ref="H66:I66"/>
    <mergeCell ref="C67:J67"/>
    <mergeCell ref="K68:M68"/>
    <mergeCell ref="D68:E68"/>
    <mergeCell ref="A83:G83"/>
    <mergeCell ref="H68:I68"/>
    <mergeCell ref="A78:M78"/>
    <mergeCell ref="A79:B79"/>
    <mergeCell ref="C79:F79"/>
    <mergeCell ref="H69:I69"/>
    <mergeCell ref="C70:J70"/>
    <mergeCell ref="A72:E72"/>
    <mergeCell ref="B76:E76"/>
    <mergeCell ref="B77:E77"/>
    <mergeCell ref="B85:E85"/>
    <mergeCell ref="B86:E86"/>
    <mergeCell ref="G85:H85"/>
    <mergeCell ref="G86:H86"/>
    <mergeCell ref="A88:M88"/>
    <mergeCell ref="I76:J76"/>
    <mergeCell ref="I77:J77"/>
    <mergeCell ref="C80:F80"/>
    <mergeCell ref="G79:I79"/>
    <mergeCell ref="K79:M79"/>
    <mergeCell ref="B89:E89"/>
    <mergeCell ref="A145:M145"/>
    <mergeCell ref="A97:M97"/>
    <mergeCell ref="B98:M98"/>
    <mergeCell ref="B111:E111"/>
    <mergeCell ref="G111:H111"/>
    <mergeCell ref="A108:F108"/>
    <mergeCell ref="A107:L107"/>
    <mergeCell ref="G102:H102"/>
    <mergeCell ref="J101:L101"/>
  </mergeCells>
  <printOptions/>
  <pageMargins left="0.699999988079071" right="0.699999988079071" top="0.75" bottom="0.75" header="0.30000001192092896" footer="0.30000001192092896"/>
  <pageSetup errors="blank" fitToHeight="2" fitToWidth="0" horizontalDpi="300" verticalDpi="300" orientation="portrait" scale="55"/>
  <headerFooter>
    <oddHeader>&amp;L&amp;D     &amp;T&amp;R
</oddHeader>
  </headerFooter>
  <rowBreaks count="1" manualBreakCount="1">
    <brk id="71" max="255" man="1"/>
  </rowBreaks>
  <colBreaks count="1" manualBreakCount="1">
    <brk id="14" max="65535" man="1"/>
  </colBreaks>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M52"/>
  <sheetViews>
    <sheetView zoomScalePageLayoutView="0" workbookViewId="0" topLeftCell="A1">
      <selection activeCell="G6" sqref="G6:H6"/>
    </sheetView>
  </sheetViews>
  <sheetFormatPr defaultColWidth="9.33203125" defaultRowHeight="12.75"/>
  <cols>
    <col min="1" max="1" width="5.5" style="3" customWidth="1"/>
    <col min="2" max="2" width="11" style="3" customWidth="1"/>
    <col min="3" max="3" width="12.33203125" style="3" customWidth="1"/>
    <col min="4" max="4" width="10.16015625" style="3" customWidth="1"/>
    <col min="5" max="5" width="7" style="3" customWidth="1"/>
    <col min="6" max="6" width="21" style="3" customWidth="1"/>
    <col min="7" max="7" width="20.16015625" style="3" customWidth="1"/>
    <col min="8" max="8" width="15" style="3" customWidth="1"/>
    <col min="9" max="9" width="15.66015625" style="3" customWidth="1"/>
    <col min="10" max="16384" width="9.33203125" style="3" customWidth="1"/>
  </cols>
  <sheetData>
    <row r="1" spans="1:9" ht="12.75">
      <c r="A1" s="958" t="s">
        <v>640</v>
      </c>
      <c r="B1" s="958"/>
      <c r="C1" s="958"/>
      <c r="D1" s="958"/>
      <c r="E1" s="958"/>
      <c r="F1" s="958"/>
      <c r="G1" s="958"/>
      <c r="H1" s="958"/>
      <c r="I1" s="958"/>
    </row>
    <row r="2" spans="1:9" ht="30">
      <c r="A2" s="941" t="s">
        <v>641</v>
      </c>
      <c r="B2" s="941"/>
      <c r="C2" s="941"/>
      <c r="D2" s="941"/>
      <c r="E2" s="941"/>
      <c r="F2" s="941"/>
      <c r="G2" s="941"/>
      <c r="H2" s="941"/>
      <c r="I2" s="941"/>
    </row>
    <row r="3" spans="1:9" ht="14.25">
      <c r="A3" s="959"/>
      <c r="B3" s="959"/>
      <c r="C3" s="959"/>
      <c r="D3" s="959"/>
      <c r="E3" s="959"/>
      <c r="F3" s="959"/>
      <c r="G3" s="959"/>
      <c r="H3" s="959"/>
      <c r="I3" s="959"/>
    </row>
    <row r="4" spans="1:9" ht="12.75">
      <c r="A4" s="960"/>
      <c r="B4" s="960"/>
      <c r="C4" s="960"/>
      <c r="D4" s="960"/>
      <c r="E4" s="960"/>
      <c r="F4" s="960"/>
      <c r="G4" s="960"/>
      <c r="H4" s="960"/>
      <c r="I4" s="960"/>
    </row>
    <row r="5" spans="1:9" ht="15">
      <c r="A5" s="473" t="s">
        <v>604</v>
      </c>
      <c r="B5" s="961" t="str">
        <f>(eff_desc)</f>
        <v>WNP-NORTH PLAINS WATER DISTRICT (2021)</v>
      </c>
      <c r="C5" s="961"/>
      <c r="D5" s="957" t="s">
        <v>642</v>
      </c>
      <c r="E5" s="957"/>
      <c r="F5" s="957"/>
      <c r="G5" s="957"/>
      <c r="H5" s="957"/>
      <c r="I5" s="957"/>
    </row>
    <row r="6" spans="1:9" ht="15">
      <c r="A6" s="957" t="s">
        <v>643</v>
      </c>
      <c r="B6" s="957"/>
      <c r="C6" s="957"/>
      <c r="D6" s="957"/>
      <c r="E6" s="957"/>
      <c r="F6" s="957"/>
      <c r="G6" s="962"/>
      <c r="H6" s="962"/>
      <c r="I6" s="473" t="s">
        <v>644</v>
      </c>
    </row>
    <row r="7" spans="1:9" ht="15">
      <c r="A7" s="957" t="s">
        <v>645</v>
      </c>
      <c r="B7" s="957"/>
      <c r="C7" s="957"/>
      <c r="D7" s="957"/>
      <c r="E7" s="957"/>
      <c r="F7" s="957"/>
      <c r="G7" s="957"/>
      <c r="H7" s="957"/>
      <c r="I7" s="957"/>
    </row>
    <row r="8" spans="1:9" ht="15">
      <c r="A8" s="957" t="s">
        <v>646</v>
      </c>
      <c r="B8" s="957"/>
      <c r="C8" s="957"/>
      <c r="D8" s="957"/>
      <c r="E8" s="957"/>
      <c r="F8" s="957"/>
      <c r="G8" s="957"/>
      <c r="H8" s="957"/>
      <c r="I8" s="957"/>
    </row>
    <row r="9" spans="1:9" ht="15">
      <c r="A9" s="957" t="s">
        <v>647</v>
      </c>
      <c r="B9" s="957"/>
      <c r="C9" s="957"/>
      <c r="D9" s="957"/>
      <c r="E9" s="957"/>
      <c r="F9" s="957"/>
      <c r="G9" s="957"/>
      <c r="H9" s="957"/>
      <c r="I9" s="957"/>
    </row>
    <row r="10" spans="1:9" ht="15">
      <c r="A10" s="957" t="s">
        <v>648</v>
      </c>
      <c r="B10" s="957"/>
      <c r="C10" s="957"/>
      <c r="D10" s="957"/>
      <c r="E10" s="957"/>
      <c r="F10" s="957"/>
      <c r="G10" s="957"/>
      <c r="H10" s="957"/>
      <c r="I10" s="957"/>
    </row>
    <row r="11" spans="1:9" ht="15">
      <c r="A11" s="957"/>
      <c r="B11" s="957"/>
      <c r="C11" s="957"/>
      <c r="D11" s="957"/>
      <c r="E11" s="957"/>
      <c r="F11" s="957"/>
      <c r="G11" s="957"/>
      <c r="H11" s="957"/>
      <c r="I11" s="957"/>
    </row>
    <row r="12" spans="1:9" ht="15">
      <c r="A12" s="957" t="s">
        <v>649</v>
      </c>
      <c r="B12" s="957"/>
      <c r="C12" s="957"/>
      <c r="D12" s="957"/>
      <c r="E12" s="957"/>
      <c r="F12" s="476"/>
      <c r="G12" s="477" t="s">
        <v>650</v>
      </c>
      <c r="H12" s="962"/>
      <c r="I12" s="962"/>
    </row>
    <row r="13" spans="1:9" ht="15">
      <c r="A13" s="957" t="s">
        <v>651</v>
      </c>
      <c r="B13" s="957"/>
      <c r="C13" s="957"/>
      <c r="D13" s="957"/>
      <c r="E13" s="957"/>
      <c r="F13" s="478"/>
      <c r="G13" s="477" t="s">
        <v>650</v>
      </c>
      <c r="H13" s="963"/>
      <c r="I13" s="963"/>
    </row>
    <row r="14" spans="1:9" ht="15">
      <c r="A14" s="957" t="s">
        <v>652</v>
      </c>
      <c r="B14" s="957"/>
      <c r="C14" s="957"/>
      <c r="D14" s="957"/>
      <c r="E14" s="957"/>
      <c r="F14" s="957"/>
      <c r="G14" s="957"/>
      <c r="H14" s="957"/>
      <c r="I14" s="957"/>
    </row>
    <row r="15" spans="1:9" ht="15">
      <c r="A15" s="957"/>
      <c r="B15" s="957"/>
      <c r="C15" s="957"/>
      <c r="D15" s="957"/>
      <c r="E15" s="957"/>
      <c r="F15" s="957"/>
      <c r="G15" s="957"/>
      <c r="H15" s="957"/>
      <c r="I15" s="957"/>
    </row>
    <row r="16" spans="1:9" ht="15">
      <c r="A16" s="473" t="s">
        <v>653</v>
      </c>
      <c r="B16" s="962"/>
      <c r="C16" s="962"/>
      <c r="D16" s="962"/>
      <c r="E16" s="962"/>
      <c r="F16" s="962"/>
      <c r="G16" s="962"/>
      <c r="H16" s="962"/>
      <c r="I16" s="962"/>
    </row>
    <row r="17" spans="1:9" ht="15">
      <c r="A17" s="473" t="s">
        <v>654</v>
      </c>
      <c r="B17" s="473"/>
      <c r="C17" s="963"/>
      <c r="D17" s="963"/>
      <c r="E17" s="963"/>
      <c r="F17" s="963"/>
      <c r="G17" s="963"/>
      <c r="H17" s="963"/>
      <c r="I17" s="963"/>
    </row>
    <row r="18" spans="1:9" ht="15">
      <c r="A18" s="473" t="s">
        <v>655</v>
      </c>
      <c r="B18" s="473"/>
      <c r="C18" s="473"/>
      <c r="D18" s="963"/>
      <c r="E18" s="963"/>
      <c r="F18" s="963"/>
      <c r="G18" s="963"/>
      <c r="H18" s="963"/>
      <c r="I18" s="963"/>
    </row>
    <row r="19" spans="1:9" ht="15">
      <c r="A19" s="473" t="s">
        <v>656</v>
      </c>
      <c r="B19" s="473"/>
      <c r="C19" s="962"/>
      <c r="D19" s="962"/>
      <c r="E19" s="962"/>
      <c r="F19" s="962"/>
      <c r="G19" s="962"/>
      <c r="H19" s="962"/>
      <c r="I19" s="962"/>
    </row>
    <row r="20" spans="1:9" ht="15">
      <c r="A20" s="957"/>
      <c r="B20" s="957"/>
      <c r="C20" s="957"/>
      <c r="D20" s="957"/>
      <c r="E20" s="957"/>
      <c r="F20" s="957"/>
      <c r="G20" s="957"/>
      <c r="H20" s="957"/>
      <c r="I20" s="957"/>
    </row>
    <row r="21" spans="1:9" ht="15">
      <c r="A21" s="957" t="s">
        <v>657</v>
      </c>
      <c r="B21" s="957"/>
      <c r="C21" s="957"/>
      <c r="D21" s="957"/>
      <c r="E21" s="957"/>
      <c r="F21" s="957"/>
      <c r="G21" s="474">
        <f>SUM(eff_txyr)</f>
        <v>2020</v>
      </c>
      <c r="H21" s="477" t="s">
        <v>658</v>
      </c>
      <c r="I21" s="479" t="s">
        <v>565</v>
      </c>
    </row>
    <row r="22" spans="1:9" ht="15">
      <c r="A22" s="957"/>
      <c r="B22" s="957"/>
      <c r="C22" s="957"/>
      <c r="D22" s="957"/>
      <c r="E22" s="957"/>
      <c r="F22" s="957"/>
      <c r="G22" s="957"/>
      <c r="H22" s="957"/>
      <c r="I22" s="957"/>
    </row>
    <row r="23" spans="1:9" ht="15">
      <c r="A23" s="957" t="s">
        <v>659</v>
      </c>
      <c r="B23" s="957"/>
      <c r="C23" s="957"/>
      <c r="D23" s="957"/>
      <c r="E23" s="957"/>
      <c r="F23" s="957"/>
      <c r="G23" s="957"/>
      <c r="H23" s="964" t="s">
        <v>565</v>
      </c>
      <c r="I23" s="964"/>
    </row>
    <row r="24" spans="1:9" ht="15">
      <c r="A24" s="473" t="s">
        <v>660</v>
      </c>
      <c r="B24" s="473"/>
      <c r="C24" s="473"/>
      <c r="D24" s="473"/>
      <c r="E24" s="473"/>
      <c r="F24" s="473"/>
      <c r="G24" s="473"/>
      <c r="H24" s="965" t="s">
        <v>565</v>
      </c>
      <c r="I24" s="965"/>
    </row>
    <row r="25" spans="1:9" ht="15">
      <c r="A25" s="966"/>
      <c r="B25" s="966"/>
      <c r="C25" s="966"/>
      <c r="D25" s="966"/>
      <c r="E25" s="966"/>
      <c r="F25" s="966"/>
      <c r="G25" s="966"/>
      <c r="H25" s="966"/>
      <c r="I25" s="966"/>
    </row>
    <row r="26" spans="1:9" ht="15">
      <c r="A26" s="967"/>
      <c r="B26" s="967"/>
      <c r="C26" s="967"/>
      <c r="D26" s="967"/>
      <c r="E26" s="967"/>
      <c r="F26" s="967"/>
      <c r="G26" s="967"/>
      <c r="H26" s="967"/>
      <c r="I26" s="967"/>
    </row>
    <row r="27" spans="1:9" ht="15">
      <c r="A27" s="968"/>
      <c r="B27" s="968"/>
      <c r="C27" s="968"/>
      <c r="D27" s="968"/>
      <c r="E27" s="968"/>
      <c r="F27" s="968"/>
      <c r="G27" s="968"/>
      <c r="H27" s="968"/>
      <c r="I27" s="968"/>
    </row>
    <row r="28" spans="1:9" ht="15">
      <c r="A28" s="957" t="s">
        <v>657</v>
      </c>
      <c r="B28" s="957"/>
      <c r="C28" s="957"/>
      <c r="D28" s="957"/>
      <c r="E28" s="957"/>
      <c r="F28" s="957"/>
      <c r="G28" s="474">
        <f>SUM(eff_apyr)</f>
        <v>2021</v>
      </c>
      <c r="H28" s="477" t="s">
        <v>661</v>
      </c>
      <c r="I28" s="479" t="s">
        <v>565</v>
      </c>
    </row>
    <row r="29" spans="1:9" ht="15">
      <c r="A29" s="957" t="s">
        <v>662</v>
      </c>
      <c r="B29" s="957"/>
      <c r="C29" s="957"/>
      <c r="D29" s="957"/>
      <c r="E29" s="957"/>
      <c r="F29" s="957"/>
      <c r="G29" s="964" t="s">
        <v>565</v>
      </c>
      <c r="H29" s="964"/>
      <c r="I29" s="964"/>
    </row>
    <row r="30" spans="1:12" ht="15">
      <c r="A30" s="957" t="s">
        <v>663</v>
      </c>
      <c r="B30" s="957"/>
      <c r="C30" s="957"/>
      <c r="D30" s="957"/>
      <c r="E30" s="957"/>
      <c r="F30" s="957"/>
      <c r="G30" s="957"/>
      <c r="H30" s="957"/>
      <c r="I30" s="480" t="s">
        <v>565</v>
      </c>
      <c r="L30" s="481"/>
    </row>
    <row r="31" spans="1:9" ht="15">
      <c r="A31" s="966"/>
      <c r="B31" s="966"/>
      <c r="C31" s="966"/>
      <c r="D31" s="966"/>
      <c r="E31" s="966"/>
      <c r="F31" s="966"/>
      <c r="G31" s="966"/>
      <c r="H31" s="966"/>
      <c r="I31" s="966"/>
    </row>
    <row r="32" spans="1:9" ht="15">
      <c r="A32" s="970"/>
      <c r="B32" s="970"/>
      <c r="C32" s="970"/>
      <c r="D32" s="970"/>
      <c r="E32" s="970"/>
      <c r="F32" s="970"/>
      <c r="G32" s="970"/>
      <c r="H32" s="970"/>
      <c r="I32" s="970"/>
    </row>
    <row r="33" spans="1:9" ht="14.25" customHeight="1">
      <c r="A33" s="957" t="s">
        <v>664</v>
      </c>
      <c r="B33" s="957"/>
      <c r="C33" s="957"/>
      <c r="D33" s="957"/>
      <c r="E33" s="957"/>
      <c r="F33" s="957"/>
      <c r="G33" s="479" t="s">
        <v>565</v>
      </c>
      <c r="H33" s="971" t="s">
        <v>665</v>
      </c>
      <c r="I33" s="971"/>
    </row>
    <row r="34" spans="1:9" ht="13.5" customHeight="1">
      <c r="A34" s="957" t="s">
        <v>666</v>
      </c>
      <c r="B34" s="957"/>
      <c r="C34" s="957"/>
      <c r="D34" s="957"/>
      <c r="E34" s="957"/>
      <c r="F34" s="957"/>
      <c r="G34" s="964" t="s">
        <v>565</v>
      </c>
      <c r="H34" s="964"/>
      <c r="I34" s="964"/>
    </row>
    <row r="35" spans="1:9" ht="15">
      <c r="A35" s="957"/>
      <c r="B35" s="957"/>
      <c r="C35" s="957"/>
      <c r="D35" s="957"/>
      <c r="E35" s="957"/>
      <c r="F35" s="957"/>
      <c r="G35" s="957"/>
      <c r="H35" s="957"/>
      <c r="I35" s="957"/>
    </row>
    <row r="36" spans="1:9" ht="15" customHeight="1">
      <c r="A36" s="957" t="s">
        <v>667</v>
      </c>
      <c r="B36" s="957"/>
      <c r="C36" s="957"/>
      <c r="D36" s="957"/>
      <c r="E36" s="957"/>
      <c r="F36" s="957"/>
      <c r="G36" s="957"/>
      <c r="H36" s="957"/>
      <c r="I36" s="957"/>
    </row>
    <row r="37" spans="1:9" ht="15">
      <c r="A37" s="957"/>
      <c r="B37" s="957"/>
      <c r="C37" s="957"/>
      <c r="D37" s="957"/>
      <c r="E37" s="957"/>
      <c r="F37" s="957"/>
      <c r="G37" s="957"/>
      <c r="H37" s="957"/>
      <c r="I37" s="957"/>
    </row>
    <row r="38" spans="1:9" ht="15">
      <c r="A38" s="971" t="s">
        <v>668</v>
      </c>
      <c r="B38" s="971"/>
      <c r="C38" s="971"/>
      <c r="D38" s="971"/>
      <c r="E38" s="971"/>
      <c r="F38" s="971"/>
      <c r="G38" s="971"/>
      <c r="H38" s="971"/>
      <c r="I38" s="971"/>
    </row>
    <row r="39" spans="1:9" ht="15">
      <c r="A39" s="957"/>
      <c r="B39" s="957"/>
      <c r="C39" s="957"/>
      <c r="D39" s="957"/>
      <c r="E39" s="957"/>
      <c r="F39" s="957"/>
      <c r="G39" s="957"/>
      <c r="H39" s="957"/>
      <c r="I39" s="957"/>
    </row>
    <row r="40" spans="1:9" ht="14.25">
      <c r="A40" s="972" t="s">
        <v>669</v>
      </c>
      <c r="B40" s="972"/>
      <c r="C40" s="972"/>
      <c r="D40" s="972"/>
      <c r="E40" s="972"/>
      <c r="F40" s="972"/>
      <c r="G40" s="972"/>
      <c r="H40" s="972"/>
      <c r="I40" s="972"/>
    </row>
    <row r="41" spans="1:9" ht="15">
      <c r="A41" s="473" t="s">
        <v>604</v>
      </c>
      <c r="B41" s="476"/>
      <c r="C41" s="473" t="s">
        <v>670</v>
      </c>
      <c r="D41" s="476"/>
      <c r="E41" s="473" t="s">
        <v>671</v>
      </c>
      <c r="F41" s="476"/>
      <c r="G41" s="477" t="s">
        <v>672</v>
      </c>
      <c r="H41" s="476"/>
      <c r="I41" s="473" t="s">
        <v>673</v>
      </c>
    </row>
    <row r="42" spans="1:9" ht="15">
      <c r="A42" s="957" t="s">
        <v>674</v>
      </c>
      <c r="B42" s="957"/>
      <c r="C42" s="957"/>
      <c r="D42" s="957"/>
      <c r="E42" s="957"/>
      <c r="F42" s="957"/>
      <c r="G42" s="957"/>
      <c r="H42" s="957"/>
      <c r="I42" s="957"/>
    </row>
    <row r="43" spans="1:13" ht="15">
      <c r="A43" s="957" t="s">
        <v>675</v>
      </c>
      <c r="B43" s="969"/>
      <c r="C43" s="969"/>
      <c r="D43" s="969"/>
      <c r="E43" s="969"/>
      <c r="F43" s="969"/>
      <c r="G43" s="969"/>
      <c r="H43" s="969"/>
      <c r="I43" s="969"/>
      <c r="J43" s="232"/>
      <c r="K43" s="232"/>
      <c r="L43" s="232"/>
      <c r="M43" s="232"/>
    </row>
    <row r="44" spans="1:9" ht="15">
      <c r="A44" s="966"/>
      <c r="B44" s="966"/>
      <c r="C44" s="966"/>
      <c r="D44" s="966"/>
      <c r="E44" s="966"/>
      <c r="F44" s="966"/>
      <c r="G44" s="966"/>
      <c r="H44" s="966"/>
      <c r="I44" s="966"/>
    </row>
    <row r="45" spans="1:9" ht="15">
      <c r="A45" s="970"/>
      <c r="B45" s="970"/>
      <c r="C45" s="970"/>
      <c r="D45" s="970"/>
      <c r="E45" s="970"/>
      <c r="F45" s="970"/>
      <c r="G45" s="970"/>
      <c r="H45" s="970"/>
      <c r="I45" s="970"/>
    </row>
    <row r="46" spans="1:9" ht="15">
      <c r="A46" s="957" t="s">
        <v>676</v>
      </c>
      <c r="B46" s="957"/>
      <c r="C46" s="957"/>
      <c r="D46" s="957"/>
      <c r="E46" s="957"/>
      <c r="F46" s="957"/>
      <c r="G46" s="957"/>
      <c r="H46" s="957"/>
      <c r="I46" s="957"/>
    </row>
    <row r="47" spans="1:9" ht="15">
      <c r="A47" s="957"/>
      <c r="B47" s="957"/>
      <c r="C47" s="957"/>
      <c r="D47" s="957"/>
      <c r="E47" s="957"/>
      <c r="F47" s="957"/>
      <c r="G47" s="957"/>
      <c r="H47" s="957"/>
      <c r="I47" s="957"/>
    </row>
    <row r="48" spans="1:9" ht="15">
      <c r="A48" s="957" t="s">
        <v>677</v>
      </c>
      <c r="B48" s="957"/>
      <c r="C48" s="957"/>
      <c r="D48" s="957"/>
      <c r="E48" s="957"/>
      <c r="F48" s="957"/>
      <c r="G48" s="957"/>
      <c r="H48" s="957"/>
      <c r="I48" s="957"/>
    </row>
    <row r="49" spans="1:9" ht="15">
      <c r="A49" s="957" t="s">
        <v>678</v>
      </c>
      <c r="B49" s="957"/>
      <c r="C49" s="957"/>
      <c r="D49" s="957"/>
      <c r="E49" s="957"/>
      <c r="F49" s="957"/>
      <c r="G49" s="957"/>
      <c r="H49" s="957"/>
      <c r="I49" s="957"/>
    </row>
    <row r="50" spans="1:9" ht="15">
      <c r="A50" s="973" t="s">
        <v>679</v>
      </c>
      <c r="B50" s="973"/>
      <c r="C50" s="973"/>
      <c r="D50" s="973"/>
      <c r="E50" s="973"/>
      <c r="F50" s="973"/>
      <c r="G50" s="973"/>
      <c r="H50" s="973"/>
      <c r="I50" s="973"/>
    </row>
    <row r="51" spans="1:9" ht="14.25">
      <c r="A51" s="974" t="s">
        <v>680</v>
      </c>
      <c r="B51" s="974"/>
      <c r="C51" s="974"/>
      <c r="D51" s="974"/>
      <c r="E51" s="974"/>
      <c r="F51" s="974"/>
      <c r="G51" s="974"/>
      <c r="H51" s="974"/>
      <c r="I51" s="974"/>
    </row>
    <row r="52" spans="1:9" ht="15">
      <c r="A52" s="973" t="s">
        <v>681</v>
      </c>
      <c r="B52" s="973"/>
      <c r="C52" s="973"/>
      <c r="D52" s="973"/>
      <c r="E52" s="973"/>
      <c r="F52" s="973"/>
      <c r="G52" s="973"/>
      <c r="H52" s="973"/>
      <c r="I52" s="973"/>
    </row>
  </sheetData>
  <sheetProtection password="CCA6" sheet="1" selectLockedCells="1"/>
  <mergeCells count="59">
    <mergeCell ref="A48:I48"/>
    <mergeCell ref="A49:I49"/>
    <mergeCell ref="A50:I50"/>
    <mergeCell ref="A51:I51"/>
    <mergeCell ref="A52:I52"/>
    <mergeCell ref="A47:I47"/>
    <mergeCell ref="A35:I35"/>
    <mergeCell ref="A36:I36"/>
    <mergeCell ref="A37:I37"/>
    <mergeCell ref="A38:I38"/>
    <mergeCell ref="A39:I39"/>
    <mergeCell ref="A40:I40"/>
    <mergeCell ref="A42:I42"/>
    <mergeCell ref="A43:I43"/>
    <mergeCell ref="A44:I44"/>
    <mergeCell ref="A45:I45"/>
    <mergeCell ref="A46:I46"/>
    <mergeCell ref="A31:I31"/>
    <mergeCell ref="A32:I32"/>
    <mergeCell ref="A33:F33"/>
    <mergeCell ref="H33:I33"/>
    <mergeCell ref="A34:F34"/>
    <mergeCell ref="G34:I34"/>
    <mergeCell ref="A30:H30"/>
    <mergeCell ref="A21:F21"/>
    <mergeCell ref="A22:I22"/>
    <mergeCell ref="A23:G23"/>
    <mergeCell ref="H23:I23"/>
    <mergeCell ref="H24:I24"/>
    <mergeCell ref="A25:I25"/>
    <mergeCell ref="A26:I26"/>
    <mergeCell ref="A27:I27"/>
    <mergeCell ref="A7:I7"/>
    <mergeCell ref="A28:F28"/>
    <mergeCell ref="A29:F29"/>
    <mergeCell ref="G29:I29"/>
    <mergeCell ref="A20:I20"/>
    <mergeCell ref="A11:I11"/>
    <mergeCell ref="A12:E12"/>
    <mergeCell ref="H12:I12"/>
    <mergeCell ref="A13:E13"/>
    <mergeCell ref="H13:I13"/>
    <mergeCell ref="A15:I15"/>
    <mergeCell ref="B16:I16"/>
    <mergeCell ref="C17:I17"/>
    <mergeCell ref="D18:I18"/>
    <mergeCell ref="C19:I19"/>
    <mergeCell ref="A10:I10"/>
    <mergeCell ref="A14:I14"/>
    <mergeCell ref="A8:I8"/>
    <mergeCell ref="A9:I9"/>
    <mergeCell ref="A1:I1"/>
    <mergeCell ref="A2:I2"/>
    <mergeCell ref="A3:I3"/>
    <mergeCell ref="A4:I4"/>
    <mergeCell ref="B5:C5"/>
    <mergeCell ref="D5:I5"/>
    <mergeCell ref="A6:F6"/>
    <mergeCell ref="G6:H6"/>
  </mergeCells>
  <printOptions/>
  <pageMargins left="0.699999988079071" right="0.699999988079071" top="0.75" bottom="0.75" header="0.30000001192092896" footer="0.30000001192092896"/>
  <pageSetup errors="blank" fitToHeight="1" fitToWidth="1" horizontalDpi="300" verticalDpi="300" orientation="portrait" scale="85"/>
  <headerFooter>
    <oddHeader>&amp;L&amp;D     &amp;T</oddHeader>
  </headerFooter>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M61"/>
  <sheetViews>
    <sheetView zoomScalePageLayoutView="0" workbookViewId="0" topLeftCell="A1">
      <selection activeCell="D7" sqref="D7"/>
    </sheetView>
  </sheetViews>
  <sheetFormatPr defaultColWidth="9.33203125" defaultRowHeight="12.75"/>
  <cols>
    <col min="1" max="1" width="5.5" style="3" customWidth="1"/>
    <col min="2" max="2" width="11" style="3" customWidth="1"/>
    <col min="3" max="3" width="12.5" style="3" customWidth="1"/>
    <col min="4" max="4" width="19.83203125" style="3" customWidth="1"/>
    <col min="5" max="5" width="5.5" style="3" customWidth="1"/>
    <col min="6" max="6" width="22.66015625" style="3" customWidth="1"/>
    <col min="7" max="7" width="16" style="3" customWidth="1"/>
    <col min="8" max="8" width="7" style="3" customWidth="1"/>
    <col min="9" max="9" width="15.66015625" style="3" customWidth="1"/>
    <col min="10" max="16384" width="9.33203125" style="3" customWidth="1"/>
  </cols>
  <sheetData>
    <row r="1" spans="1:9" ht="15">
      <c r="A1" s="973" t="s">
        <v>682</v>
      </c>
      <c r="B1" s="973"/>
      <c r="C1" s="973"/>
      <c r="D1" s="973"/>
      <c r="E1" s="973"/>
      <c r="F1" s="973"/>
      <c r="G1" s="973"/>
      <c r="H1" s="973"/>
      <c r="I1" s="973"/>
    </row>
    <row r="2" spans="1:9" ht="33">
      <c r="A2" s="978" t="s">
        <v>683</v>
      </c>
      <c r="B2" s="978"/>
      <c r="C2" s="978"/>
      <c r="D2" s="978"/>
      <c r="E2" s="978"/>
      <c r="F2" s="978"/>
      <c r="G2" s="978"/>
      <c r="H2" s="978"/>
      <c r="I2" s="978"/>
    </row>
    <row r="3" spans="1:9" ht="12.75">
      <c r="A3" s="975"/>
      <c r="B3" s="975"/>
      <c r="C3" s="975"/>
      <c r="D3" s="975"/>
      <c r="E3" s="975"/>
      <c r="F3" s="975"/>
      <c r="G3" s="975"/>
      <c r="H3" s="975"/>
      <c r="I3" s="975"/>
    </row>
    <row r="4" spans="1:9" ht="12.75">
      <c r="A4" s="3" t="s">
        <v>604</v>
      </c>
      <c r="B4" s="976" t="str">
        <f>(eff_desc)</f>
        <v>WNP-NORTH PLAINS WATER DISTRICT (2021)</v>
      </c>
      <c r="C4" s="976"/>
      <c r="D4" s="976"/>
      <c r="E4" s="976"/>
      <c r="F4" s="976"/>
      <c r="G4" s="976"/>
      <c r="H4" s="976"/>
      <c r="I4" s="976"/>
    </row>
    <row r="5" spans="1:9" ht="12.75">
      <c r="A5" s="975" t="s">
        <v>684</v>
      </c>
      <c r="B5" s="975"/>
      <c r="C5" s="975"/>
      <c r="D5" s="975"/>
      <c r="E5" s="975"/>
      <c r="F5" s="975"/>
      <c r="G5" s="975"/>
      <c r="H5" s="975"/>
      <c r="I5" s="975"/>
    </row>
    <row r="6" spans="1:9" ht="12.75">
      <c r="A6" s="484"/>
      <c r="B6" s="484"/>
      <c r="C6" s="484"/>
      <c r="D6" s="484"/>
      <c r="E6" s="484"/>
      <c r="F6" s="484"/>
      <c r="G6" s="484"/>
      <c r="H6" s="484"/>
      <c r="I6" s="484"/>
    </row>
    <row r="7" spans="1:9" ht="15">
      <c r="A7" s="960" t="s">
        <v>685</v>
      </c>
      <c r="B7" s="960"/>
      <c r="C7" s="960"/>
      <c r="D7" s="475"/>
      <c r="E7" s="484" t="s">
        <v>686</v>
      </c>
      <c r="F7" s="486"/>
      <c r="G7" s="960" t="s">
        <v>687</v>
      </c>
      <c r="H7" s="960"/>
      <c r="I7" s="960"/>
    </row>
    <row r="8" spans="1:9" ht="12.75">
      <c r="A8" s="975"/>
      <c r="B8" s="975"/>
      <c r="C8" s="975"/>
      <c r="D8" s="487" t="s">
        <v>688</v>
      </c>
      <c r="E8" s="488"/>
      <c r="F8" s="488" t="s">
        <v>689</v>
      </c>
      <c r="G8" s="975"/>
      <c r="H8" s="975"/>
      <c r="I8" s="975"/>
    </row>
    <row r="9" spans="1:9" ht="12.75">
      <c r="A9" s="483"/>
      <c r="B9" s="483"/>
      <c r="C9" s="483"/>
      <c r="D9" s="483"/>
      <c r="E9" s="488"/>
      <c r="F9" s="489"/>
      <c r="G9" s="483"/>
      <c r="H9" s="483"/>
      <c r="I9" s="483"/>
    </row>
    <row r="10" spans="1:9" ht="12.75">
      <c r="A10" s="960" t="s">
        <v>690</v>
      </c>
      <c r="B10" s="960"/>
      <c r="C10" s="960"/>
      <c r="D10" s="960"/>
      <c r="E10" s="976" t="str">
        <f>(eff_desc)</f>
        <v>WNP-NORTH PLAINS WATER DISTRICT (2021)</v>
      </c>
      <c r="F10" s="976"/>
      <c r="G10" s="976"/>
      <c r="H10" s="960" t="s">
        <v>691</v>
      </c>
      <c r="I10" s="960"/>
    </row>
    <row r="11" spans="1:9" ht="12.75">
      <c r="A11" s="975"/>
      <c r="B11" s="975"/>
      <c r="C11" s="975"/>
      <c r="D11" s="975"/>
      <c r="E11" s="977" t="s">
        <v>684</v>
      </c>
      <c r="F11" s="977"/>
      <c r="G11" s="977"/>
      <c r="H11" s="975"/>
      <c r="I11" s="975"/>
    </row>
    <row r="12" spans="1:9" ht="12.75">
      <c r="A12" s="483"/>
      <c r="B12" s="483"/>
      <c r="C12" s="483"/>
      <c r="D12" s="483"/>
      <c r="E12" s="484"/>
      <c r="F12" s="483"/>
      <c r="G12" s="483"/>
      <c r="H12" s="483"/>
      <c r="I12" s="483"/>
    </row>
    <row r="13" spans="1:9" ht="15">
      <c r="A13" s="957" t="s">
        <v>692</v>
      </c>
      <c r="B13" s="957"/>
      <c r="C13" s="957"/>
      <c r="D13" s="957"/>
      <c r="E13" s="962"/>
      <c r="F13" s="962"/>
      <c r="G13" s="962"/>
      <c r="H13" s="962"/>
      <c r="I13" s="455" t="s">
        <v>693</v>
      </c>
    </row>
    <row r="14" spans="1:9" ht="14.25">
      <c r="A14" s="959"/>
      <c r="B14" s="959"/>
      <c r="C14" s="959"/>
      <c r="D14" s="959"/>
      <c r="E14" s="960" t="s">
        <v>694</v>
      </c>
      <c r="F14" s="960"/>
      <c r="G14" s="960"/>
      <c r="H14" s="960"/>
      <c r="I14" s="960"/>
    </row>
    <row r="15" spans="1:9" ht="14.25">
      <c r="A15" s="959"/>
      <c r="B15" s="959"/>
      <c r="C15" s="959"/>
      <c r="D15" s="959"/>
      <c r="E15" s="960" t="s">
        <v>695</v>
      </c>
      <c r="F15" s="960"/>
      <c r="G15" s="960"/>
      <c r="H15" s="960"/>
      <c r="I15" s="960"/>
    </row>
    <row r="16" spans="1:9" ht="14.25">
      <c r="A16" s="472"/>
      <c r="B16" s="472"/>
      <c r="C16" s="472"/>
      <c r="D16" s="472"/>
      <c r="E16" s="485"/>
      <c r="F16" s="485"/>
      <c r="G16" s="485"/>
      <c r="H16" s="485"/>
      <c r="I16" s="485"/>
    </row>
    <row r="17" spans="1:9" ht="15">
      <c r="A17" s="960" t="s">
        <v>696</v>
      </c>
      <c r="B17" s="960"/>
      <c r="C17" s="960"/>
      <c r="D17" s="960"/>
      <c r="E17" s="960"/>
      <c r="F17" s="960"/>
      <c r="G17" s="962"/>
      <c r="H17" s="962"/>
      <c r="I17" s="962"/>
    </row>
    <row r="18" spans="1:9" ht="12.75">
      <c r="A18" s="975"/>
      <c r="B18" s="975"/>
      <c r="C18" s="975"/>
      <c r="D18" s="975"/>
      <c r="E18" s="975"/>
      <c r="F18" s="975"/>
      <c r="G18" s="977" t="s">
        <v>697</v>
      </c>
      <c r="H18" s="977"/>
      <c r="I18" s="977"/>
    </row>
    <row r="19" spans="1:9" ht="12.75">
      <c r="A19" s="483"/>
      <c r="B19" s="483"/>
      <c r="C19" s="483"/>
      <c r="D19" s="483"/>
      <c r="E19" s="483"/>
      <c r="F19" s="483"/>
      <c r="G19" s="483"/>
      <c r="H19" s="483"/>
      <c r="I19" s="483"/>
    </row>
    <row r="20" spans="1:9" ht="15">
      <c r="A20" s="960" t="s">
        <v>698</v>
      </c>
      <c r="B20" s="960"/>
      <c r="C20" s="960"/>
      <c r="D20" s="960"/>
      <c r="E20" s="962"/>
      <c r="F20" s="962"/>
      <c r="G20" s="962"/>
      <c r="H20" s="962"/>
      <c r="I20" s="489" t="s">
        <v>699</v>
      </c>
    </row>
    <row r="21" spans="1:9" ht="14.25">
      <c r="A21" s="959"/>
      <c r="B21" s="959"/>
      <c r="C21" s="959"/>
      <c r="D21" s="959"/>
      <c r="E21" s="977" t="s">
        <v>700</v>
      </c>
      <c r="F21" s="977"/>
      <c r="G21" s="977"/>
      <c r="H21" s="977"/>
      <c r="I21" s="490"/>
    </row>
    <row r="22" spans="1:9" ht="12.75">
      <c r="A22" s="975"/>
      <c r="B22" s="975"/>
      <c r="C22" s="975"/>
      <c r="D22" s="975"/>
      <c r="E22" s="975" t="s">
        <v>701</v>
      </c>
      <c r="F22" s="975"/>
      <c r="G22" s="975"/>
      <c r="H22" s="975"/>
      <c r="I22" s="488"/>
    </row>
    <row r="23" spans="1:9" ht="12.75">
      <c r="A23" s="483"/>
      <c r="B23" s="483"/>
      <c r="C23" s="483"/>
      <c r="D23" s="483"/>
      <c r="E23" s="484"/>
      <c r="F23" s="483"/>
      <c r="G23" s="483"/>
      <c r="H23" s="483"/>
      <c r="I23" s="488"/>
    </row>
    <row r="24" spans="1:9" ht="15">
      <c r="A24" s="489" t="s">
        <v>702</v>
      </c>
      <c r="B24" s="488"/>
      <c r="C24" s="488"/>
      <c r="D24" s="484"/>
      <c r="E24" s="488"/>
      <c r="F24" s="488"/>
      <c r="G24" s="962"/>
      <c r="H24" s="962"/>
      <c r="I24" s="962"/>
    </row>
    <row r="25" spans="1:9" ht="12.75">
      <c r="A25" s="975"/>
      <c r="B25" s="975"/>
      <c r="C25" s="975"/>
      <c r="D25" s="975"/>
      <c r="E25" s="975"/>
      <c r="F25" s="975"/>
      <c r="G25" s="977" t="s">
        <v>703</v>
      </c>
      <c r="H25" s="977"/>
      <c r="I25" s="977"/>
    </row>
    <row r="26" spans="1:9" ht="12.75">
      <c r="A26" s="484"/>
      <c r="B26" s="484"/>
      <c r="C26" s="484"/>
      <c r="D26" s="484"/>
      <c r="E26" s="484"/>
      <c r="F26" s="484"/>
      <c r="G26" s="484"/>
      <c r="H26" s="484"/>
      <c r="I26" s="484"/>
    </row>
    <row r="27" spans="1:9" ht="12.75">
      <c r="A27" s="960" t="s">
        <v>704</v>
      </c>
      <c r="B27" s="960"/>
      <c r="C27" s="960"/>
      <c r="D27" s="960"/>
      <c r="E27" s="960"/>
      <c r="F27" s="960"/>
      <c r="G27" s="960"/>
      <c r="H27" s="960"/>
      <c r="I27" s="960"/>
    </row>
    <row r="28" spans="1:9" ht="15">
      <c r="A28" s="960" t="s">
        <v>705</v>
      </c>
      <c r="B28" s="960"/>
      <c r="C28" s="962"/>
      <c r="D28" s="962"/>
      <c r="E28" s="962"/>
      <c r="F28" s="962"/>
      <c r="G28" s="962"/>
      <c r="H28" s="962"/>
      <c r="I28" s="489" t="s">
        <v>699</v>
      </c>
    </row>
    <row r="29" spans="1:9" ht="12.75">
      <c r="A29" s="975"/>
      <c r="B29" s="975"/>
      <c r="C29" s="960" t="s">
        <v>706</v>
      </c>
      <c r="D29" s="960"/>
      <c r="E29" s="960"/>
      <c r="F29" s="960"/>
      <c r="G29" s="960"/>
      <c r="H29" s="960"/>
      <c r="I29" s="960"/>
    </row>
    <row r="30" spans="1:9" ht="12.75">
      <c r="A30" s="975"/>
      <c r="B30" s="975"/>
      <c r="C30" s="975" t="s">
        <v>707</v>
      </c>
      <c r="D30" s="975"/>
      <c r="E30" s="975"/>
      <c r="F30" s="975"/>
      <c r="G30" s="975"/>
      <c r="H30" s="975"/>
      <c r="I30" s="488"/>
    </row>
    <row r="31" spans="1:9" ht="12.75">
      <c r="A31" s="483"/>
      <c r="B31" s="483"/>
      <c r="C31" s="484"/>
      <c r="D31" s="483"/>
      <c r="E31" s="483"/>
      <c r="F31" s="483"/>
      <c r="G31" s="483"/>
      <c r="H31" s="483"/>
      <c r="I31" s="488"/>
    </row>
    <row r="32" spans="1:9" ht="15">
      <c r="A32" s="960" t="s">
        <v>702</v>
      </c>
      <c r="B32" s="960"/>
      <c r="C32" s="960"/>
      <c r="D32" s="960"/>
      <c r="E32" s="960"/>
      <c r="F32" s="960"/>
      <c r="G32" s="962"/>
      <c r="H32" s="962"/>
      <c r="I32" s="962"/>
    </row>
    <row r="33" spans="1:9" ht="12.75">
      <c r="A33" s="975"/>
      <c r="B33" s="975"/>
      <c r="C33" s="975"/>
      <c r="D33" s="975"/>
      <c r="E33" s="975"/>
      <c r="F33" s="975"/>
      <c r="G33" s="977" t="s">
        <v>703</v>
      </c>
      <c r="H33" s="977"/>
      <c r="I33" s="977"/>
    </row>
    <row r="34" spans="1:9" ht="12.75">
      <c r="A34" s="483"/>
      <c r="B34" s="483"/>
      <c r="C34" s="483"/>
      <c r="D34" s="483"/>
      <c r="E34" s="483"/>
      <c r="F34" s="483"/>
      <c r="G34" s="483"/>
      <c r="H34" s="483"/>
      <c r="I34" s="483"/>
    </row>
    <row r="35" spans="1:9" ht="12.75">
      <c r="A35" s="960" t="s">
        <v>708</v>
      </c>
      <c r="B35" s="960"/>
      <c r="C35" s="960"/>
      <c r="D35" s="960"/>
      <c r="E35" s="960"/>
      <c r="F35" s="960"/>
      <c r="G35" s="960"/>
      <c r="H35" s="960"/>
      <c r="I35" s="960"/>
    </row>
    <row r="36" spans="1:9" ht="15">
      <c r="A36" s="960" t="s">
        <v>705</v>
      </c>
      <c r="B36" s="960"/>
      <c r="C36" s="962"/>
      <c r="D36" s="962"/>
      <c r="E36" s="962"/>
      <c r="F36" s="962"/>
      <c r="G36" s="962"/>
      <c r="H36" s="962"/>
      <c r="I36" s="489" t="s">
        <v>699</v>
      </c>
    </row>
    <row r="37" spans="1:9" ht="12.75">
      <c r="A37" s="975"/>
      <c r="B37" s="975"/>
      <c r="C37" s="977" t="s">
        <v>709</v>
      </c>
      <c r="D37" s="977"/>
      <c r="E37" s="977"/>
      <c r="F37" s="977"/>
      <c r="G37" s="977"/>
      <c r="H37" s="977"/>
      <c r="I37" s="488"/>
    </row>
    <row r="38" spans="1:9" ht="12.75">
      <c r="A38" s="975"/>
      <c r="B38" s="975"/>
      <c r="C38" s="975" t="s">
        <v>710</v>
      </c>
      <c r="D38" s="975"/>
      <c r="E38" s="975"/>
      <c r="F38" s="975"/>
      <c r="G38" s="975"/>
      <c r="H38" s="975"/>
      <c r="I38" s="488"/>
    </row>
    <row r="39" spans="1:9" ht="12.75">
      <c r="A39" s="484"/>
      <c r="B39" s="484"/>
      <c r="C39" s="484"/>
      <c r="D39" s="483"/>
      <c r="E39" s="483"/>
      <c r="F39" s="483"/>
      <c r="G39" s="483"/>
      <c r="H39" s="483"/>
      <c r="I39" s="488"/>
    </row>
    <row r="40" spans="1:9" ht="15">
      <c r="A40" s="489" t="s">
        <v>604</v>
      </c>
      <c r="B40" s="962"/>
      <c r="C40" s="962"/>
      <c r="D40" s="962"/>
      <c r="E40" s="962"/>
      <c r="F40" s="962"/>
      <c r="G40" s="960" t="s">
        <v>711</v>
      </c>
      <c r="H40" s="960"/>
      <c r="I40" s="960"/>
    </row>
    <row r="41" spans="1:9" ht="12.75">
      <c r="A41" s="488"/>
      <c r="B41" s="977" t="s">
        <v>712</v>
      </c>
      <c r="C41" s="977"/>
      <c r="D41" s="977"/>
      <c r="E41" s="977"/>
      <c r="F41" s="977"/>
      <c r="G41" s="975"/>
      <c r="H41" s="975"/>
      <c r="I41" s="975"/>
    </row>
    <row r="42" spans="1:9" ht="12.75">
      <c r="A42" s="488"/>
      <c r="B42" s="484"/>
      <c r="C42" s="483"/>
      <c r="D42" s="483"/>
      <c r="E42" s="483"/>
      <c r="F42" s="483"/>
      <c r="G42" s="483"/>
      <c r="H42" s="483"/>
      <c r="I42" s="483"/>
    </row>
    <row r="43" spans="1:13" ht="12.75">
      <c r="A43" s="960" t="s">
        <v>713</v>
      </c>
      <c r="B43" s="981"/>
      <c r="C43" s="981"/>
      <c r="D43" s="981"/>
      <c r="E43" s="981"/>
      <c r="F43" s="981"/>
      <c r="G43" s="979">
        <f>(dateofmeeting)</f>
        <v>0</v>
      </c>
      <c r="H43" s="979"/>
      <c r="I43" s="979"/>
      <c r="J43" s="232"/>
      <c r="K43" s="232"/>
      <c r="L43" s="232"/>
      <c r="M43" s="232"/>
    </row>
    <row r="44" spans="1:9" ht="12.75">
      <c r="A44" s="975"/>
      <c r="B44" s="975"/>
      <c r="C44" s="975"/>
      <c r="D44" s="975"/>
      <c r="E44" s="975"/>
      <c r="F44" s="975"/>
      <c r="G44" s="977" t="s">
        <v>714</v>
      </c>
      <c r="H44" s="977"/>
      <c r="I44" s="977"/>
    </row>
    <row r="45" spans="1:9" ht="12.75">
      <c r="A45" s="483"/>
      <c r="B45" s="483"/>
      <c r="C45" s="483"/>
      <c r="D45" s="483"/>
      <c r="E45" s="483"/>
      <c r="F45" s="483"/>
      <c r="G45" s="484"/>
      <c r="H45" s="483"/>
      <c r="I45" s="483"/>
    </row>
    <row r="46" spans="1:9" ht="12.75">
      <c r="A46" s="485" t="s">
        <v>715</v>
      </c>
      <c r="B46" s="976">
        <f>(meetingplace)</f>
        <v>0</v>
      </c>
      <c r="C46" s="976"/>
      <c r="D46" s="976"/>
      <c r="E46" s="976"/>
      <c r="F46" s="976"/>
      <c r="G46" s="976"/>
      <c r="H46" s="976"/>
      <c r="I46" s="976"/>
    </row>
    <row r="47" spans="1:9" ht="12.75">
      <c r="A47" s="483"/>
      <c r="B47" s="977" t="s">
        <v>716</v>
      </c>
      <c r="C47" s="977"/>
      <c r="D47" s="977"/>
      <c r="E47" s="977"/>
      <c r="F47" s="977"/>
      <c r="G47" s="977"/>
      <c r="H47" s="977"/>
      <c r="I47" s="977"/>
    </row>
    <row r="48" spans="1:9" ht="12.75">
      <c r="A48" s="483"/>
      <c r="B48" s="484"/>
      <c r="C48" s="483"/>
      <c r="D48" s="483"/>
      <c r="E48" s="483"/>
      <c r="F48" s="483"/>
      <c r="G48" s="483"/>
      <c r="H48" s="483"/>
      <c r="I48" s="483"/>
    </row>
    <row r="49" spans="1:9" ht="12.75">
      <c r="A49" s="485" t="s">
        <v>715</v>
      </c>
      <c r="B49" s="976">
        <f>(timeofmeeting)</f>
        <v>0</v>
      </c>
      <c r="C49" s="976"/>
      <c r="D49" s="976"/>
      <c r="E49" s="976"/>
      <c r="F49" s="483"/>
      <c r="G49" s="484"/>
      <c r="H49" s="483"/>
      <c r="I49" s="483"/>
    </row>
    <row r="50" spans="1:9" ht="12.75">
      <c r="A50" s="483"/>
      <c r="B50" s="977" t="s">
        <v>717</v>
      </c>
      <c r="C50" s="977"/>
      <c r="D50" s="977"/>
      <c r="E50" s="977"/>
      <c r="F50" s="483"/>
      <c r="G50" s="484"/>
      <c r="H50" s="483"/>
      <c r="I50" s="483"/>
    </row>
    <row r="51" spans="1:9" ht="12.75">
      <c r="A51" s="483"/>
      <c r="B51" s="484"/>
      <c r="C51" s="483"/>
      <c r="D51" s="483"/>
      <c r="E51" s="483"/>
      <c r="F51" s="483"/>
      <c r="G51" s="484"/>
      <c r="H51" s="483"/>
      <c r="I51" s="483"/>
    </row>
    <row r="52" spans="1:9" ht="12.75">
      <c r="A52" s="483" t="s">
        <v>604</v>
      </c>
      <c r="B52" s="980"/>
      <c r="C52" s="980"/>
      <c r="D52" s="980"/>
      <c r="E52" s="975" t="s">
        <v>718</v>
      </c>
      <c r="F52" s="975"/>
      <c r="G52" s="975"/>
      <c r="H52" s="975"/>
      <c r="I52" s="975"/>
    </row>
    <row r="53" spans="1:9" ht="12.75">
      <c r="A53" s="483"/>
      <c r="B53" s="977" t="s">
        <v>712</v>
      </c>
      <c r="C53" s="977"/>
      <c r="D53" s="977"/>
      <c r="E53" s="483"/>
      <c r="F53" s="483"/>
      <c r="G53" s="484"/>
      <c r="H53" s="483"/>
      <c r="I53" s="483"/>
    </row>
    <row r="54" spans="1:9" ht="12.75">
      <c r="A54" s="980"/>
      <c r="B54" s="980"/>
      <c r="C54" s="980"/>
      <c r="D54" s="980"/>
      <c r="E54" s="980"/>
      <c r="F54" s="980"/>
      <c r="G54" s="980"/>
      <c r="H54" s="483"/>
      <c r="I54" s="483"/>
    </row>
    <row r="55" spans="1:9" ht="12.75">
      <c r="A55" s="977" t="s">
        <v>719</v>
      </c>
      <c r="B55" s="977"/>
      <c r="C55" s="977"/>
      <c r="D55" s="977"/>
      <c r="E55" s="977"/>
      <c r="F55" s="977"/>
      <c r="G55" s="977"/>
      <c r="H55" s="483"/>
      <c r="I55" s="483"/>
    </row>
    <row r="56" spans="1:9" ht="12.75">
      <c r="A56" s="483"/>
      <c r="B56" s="484"/>
      <c r="C56" s="483"/>
      <c r="D56" s="483"/>
      <c r="E56" s="483"/>
      <c r="F56" s="483"/>
      <c r="G56" s="484"/>
      <c r="H56" s="483"/>
      <c r="I56" s="483"/>
    </row>
    <row r="57" spans="1:9" ht="12.75">
      <c r="A57" s="960" t="s">
        <v>677</v>
      </c>
      <c r="B57" s="960"/>
      <c r="C57" s="960"/>
      <c r="D57" s="960"/>
      <c r="E57" s="960"/>
      <c r="F57" s="960"/>
      <c r="G57" s="960"/>
      <c r="H57" s="960"/>
      <c r="I57" s="960"/>
    </row>
    <row r="58" spans="1:9" ht="12.75">
      <c r="A58" s="960" t="s">
        <v>678</v>
      </c>
      <c r="B58" s="960"/>
      <c r="C58" s="960"/>
      <c r="D58" s="960"/>
      <c r="E58" s="960"/>
      <c r="F58" s="960"/>
      <c r="G58" s="960"/>
      <c r="H58" s="960"/>
      <c r="I58" s="960"/>
    </row>
    <row r="59" spans="1:9" ht="12.75">
      <c r="A59" s="958" t="s">
        <v>679</v>
      </c>
      <c r="B59" s="958"/>
      <c r="C59" s="958"/>
      <c r="D59" s="958"/>
      <c r="E59" s="958"/>
      <c r="F59" s="958"/>
      <c r="G59" s="958"/>
      <c r="H59" s="958"/>
      <c r="I59" s="958"/>
    </row>
    <row r="60" spans="1:9" ht="12.75">
      <c r="A60" s="982" t="s">
        <v>584</v>
      </c>
      <c r="B60" s="982"/>
      <c r="C60" s="982"/>
      <c r="D60" s="982"/>
      <c r="E60" s="982"/>
      <c r="F60" s="982"/>
      <c r="G60" s="982"/>
      <c r="H60" s="982"/>
      <c r="I60" s="982"/>
    </row>
    <row r="61" spans="1:9" ht="12.75">
      <c r="A61" s="958" t="s">
        <v>720</v>
      </c>
      <c r="B61" s="958"/>
      <c r="C61" s="958"/>
      <c r="D61" s="958"/>
      <c r="E61" s="958"/>
      <c r="F61" s="958"/>
      <c r="G61" s="958"/>
      <c r="H61" s="958"/>
      <c r="I61" s="958"/>
    </row>
  </sheetData>
  <sheetProtection password="CCA6" sheet="1" selectLockedCells="1"/>
  <mergeCells count="74">
    <mergeCell ref="E52:I52"/>
    <mergeCell ref="A54:G54"/>
    <mergeCell ref="A55:G55"/>
    <mergeCell ref="A61:I61"/>
    <mergeCell ref="B49:E49"/>
    <mergeCell ref="B50:E50"/>
    <mergeCell ref="A57:I57"/>
    <mergeCell ref="A58:I58"/>
    <mergeCell ref="A59:I59"/>
    <mergeCell ref="A60:I60"/>
    <mergeCell ref="B52:D52"/>
    <mergeCell ref="B53:D53"/>
    <mergeCell ref="B47:I47"/>
    <mergeCell ref="A38:B38"/>
    <mergeCell ref="C38:H38"/>
    <mergeCell ref="B40:F40"/>
    <mergeCell ref="G40:I40"/>
    <mergeCell ref="B41:F41"/>
    <mergeCell ref="G41:I41"/>
    <mergeCell ref="A43:F43"/>
    <mergeCell ref="G43:I43"/>
    <mergeCell ref="A44:F44"/>
    <mergeCell ref="G44:I44"/>
    <mergeCell ref="B46:I46"/>
    <mergeCell ref="A37:B37"/>
    <mergeCell ref="C37:H37"/>
    <mergeCell ref="A29:B29"/>
    <mergeCell ref="C29:I29"/>
    <mergeCell ref="A30:B30"/>
    <mergeCell ref="C30:H30"/>
    <mergeCell ref="A32:F32"/>
    <mergeCell ref="G32:I32"/>
    <mergeCell ref="A33:F33"/>
    <mergeCell ref="G33:I33"/>
    <mergeCell ref="A35:I35"/>
    <mergeCell ref="A36:B36"/>
    <mergeCell ref="C36:H36"/>
    <mergeCell ref="A25:F25"/>
    <mergeCell ref="G25:I25"/>
    <mergeCell ref="A27:I27"/>
    <mergeCell ref="A28:B28"/>
    <mergeCell ref="C28:H28"/>
    <mergeCell ref="A21:D21"/>
    <mergeCell ref="E21:H21"/>
    <mergeCell ref="A22:D22"/>
    <mergeCell ref="E22:H22"/>
    <mergeCell ref="G24:I24"/>
    <mergeCell ref="A17:F17"/>
    <mergeCell ref="G17:I17"/>
    <mergeCell ref="A18:F18"/>
    <mergeCell ref="G18:I18"/>
    <mergeCell ref="A20:D20"/>
    <mergeCell ref="E20:H20"/>
    <mergeCell ref="H11:I11"/>
    <mergeCell ref="A13:D13"/>
    <mergeCell ref="E13:H13"/>
    <mergeCell ref="A15:D15"/>
    <mergeCell ref="E15:I15"/>
    <mergeCell ref="A1:I1"/>
    <mergeCell ref="A2:I2"/>
    <mergeCell ref="A3:I3"/>
    <mergeCell ref="B4:I4"/>
    <mergeCell ref="A14:D14"/>
    <mergeCell ref="E14:I14"/>
    <mergeCell ref="A5:I5"/>
    <mergeCell ref="A7:C7"/>
    <mergeCell ref="G7:I7"/>
    <mergeCell ref="A8:C8"/>
    <mergeCell ref="G8:I8"/>
    <mergeCell ref="A10:D10"/>
    <mergeCell ref="E10:G10"/>
    <mergeCell ref="H10:I10"/>
    <mergeCell ref="A11:D11"/>
    <mergeCell ref="E11:G11"/>
  </mergeCells>
  <printOptions/>
  <pageMargins left="0.699999988079071" right="0.699999988079071" top="0.75" bottom="0.75" header="0.30000001192092896" footer="0.30000001192092896"/>
  <pageSetup errors="blank" fitToHeight="1" fitToWidth="1" horizontalDpi="300" verticalDpi="300" orientation="portrait" scale="82"/>
  <headerFooter>
    <oddHeader>&amp;L&amp;D     &amp;T</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SDS</dc:creator>
  <cp:keywords/>
  <dc:description/>
  <cp:lastModifiedBy>Lipscomb</cp:lastModifiedBy>
  <cp:lastPrinted>2021-08-02T20:02:09Z</cp:lastPrinted>
  <dcterms:created xsi:type="dcterms:W3CDTF">2014-05-28T09:15:51Z</dcterms:created>
  <dcterms:modified xsi:type="dcterms:W3CDTF">2021-08-02T20:06:22Z</dcterms:modified>
  <cp:category/>
  <cp:version/>
  <cp:contentType/>
  <cp:contentStatus/>
</cp:coreProperties>
</file>