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activeTab="3"/>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s>
  <definedNames>
    <definedName name="address">'No New Revenue'!$J$42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Rate'!$A$1:$AC$139</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'50-856 County City Others'!$A$1:$D$186</definedName>
    <definedName name="_xlnm.Print_Area" localSheetId="4">'50-858 Water Dist Low Tax'!$A$1:$D$109</definedName>
    <definedName name="_xlnm.Print_Area" localSheetId="1">'50-859 SCH WO 313'!$A$1:$D$116</definedName>
    <definedName name="_xlnm.Print_Area" localSheetId="2">'50-884 SCH with 313'!$A$1:$D$138</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Rate'!$A$1:$M$66</definedName>
    <definedName name="Z_8C5E928A_97E0_44B1_879D_C91BDD249B4C_.wvu.PrintArea" localSheetId="13" hidden="1">'50-777 pg1'!$A$1:$I$52</definedName>
    <definedName name="Z_8C5E928A_97E0_44B1_879D_C91BDD249B4C_.wvu.PrintArea" localSheetId="3" hidden="1">'50-856 County City Others'!$A$2:$D$143</definedName>
    <definedName name="Z_8C5E928A_97E0_44B1_879D_C91BDD249B4C_.wvu.PrintArea" localSheetId="1" hidden="1">'50-859 SCH WO 313'!$A$1:$D$90</definedName>
    <definedName name="Z_8C5E928A_97E0_44B1_879D_C91BDD249B4C_.wvu.PrintArea" localSheetId="0" hidden="1">'No New Revenue'!$A$1:$O$64</definedName>
    <definedName name="Z_D9C52D58_E81E_4AED_A8BE_73ABBF6179A0_.wvu.PrintArea" localSheetId="3" hidden="1">'50-856 County City Others'!$A$2:$D$143</definedName>
    <definedName name="Z_D9C52D58_E81E_4AED_A8BE_73ABBF6179A0_.wvu.PrintArea" localSheetId="1" hidden="1">'50-859 SCH WO 313'!$A$1:$D$90</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8"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<sst xmlns="http://schemas.openxmlformats.org/spreadsheetml/2006/main" count="1345" uniqueCount="889">
  <si>
    <t>7/28/2020 3:47:38 PM</t>
  </si>
  <si>
    <t>NO NEW REVENUE TAX RATE TOTALS</t>
  </si>
  <si>
    <t>APR Year</t>
  </si>
  <si>
    <t>Tax Year</t>
  </si>
  <si>
    <t xml:space="preserve">Entity: </t>
  </si>
  <si>
    <t>CHI</t>
  </si>
  <si>
    <t>CHI-HIGGINS CITY (2020)</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</si>
  <si>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</si>
  <si>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</si>
  <si>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</si>
  <si>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</si>
  <si>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</si>
  <si>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</si>
  <si>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</si>
  <si>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</si>
  <si>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</si>
  <si>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</si>
  <si>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</si>
  <si>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</si>
  <si>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</si>
  <si>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</si>
  <si>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</si>
  <si>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</si>
  <si>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</si>
  <si>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</si>
  <si>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</si>
  <si>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</si>
  <si>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</si>
  <si>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</si>
  <si>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</si>
  <si>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</si>
  <si>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</si>
  <si>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</si>
  <si>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</si>
  <si>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</si>
  <si>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2020</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</si>
  <si>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</si>
  <si>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</si>
  <si>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</si>
  <si>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</si>
  <si>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</si>
  <si>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</si>
  <si>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2020</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</si>
  <si>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</si>
  <si>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</si>
  <si>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</si>
  <si>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</si>
  <si>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</si>
  <si>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</si>
  <si>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</si>
  <si>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</si>
  <si>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</si>
  <si>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</si>
  <si>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</si>
  <si>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</si>
  <si>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</si>
  <si>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</si>
  <si>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</si>
  <si>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</si>
  <si>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</si>
  <si>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</si>
  <si>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</si>
  <si>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</si>
  <si>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</si>
  <si>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</si>
  <si>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</si>
  <si>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</si>
  <si>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</si>
  <si>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</si>
  <si>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</si>
  <si>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</si>
  <si>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</si>
  <si>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</si>
  <si>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</si>
  <si>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2020</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</si>
  <si>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</si>
  <si>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</si>
  <si>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</si>
  <si>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</si>
  <si>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</si>
  <si>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</si>
  <si>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</si>
  <si>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</si>
  <si>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</si>
  <si>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</si>
  <si>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</si>
  <si>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</si>
  <si>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</si>
  <si>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</si>
  <si>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</si>
  <si>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</si>
  <si>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</si>
  <si>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</si>
  <si>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2020</t>
  </si>
  <si>
    <t>Texas Comptroller of Public Accounts</t>
  </si>
  <si>
    <r>
      <rPr>
        <sz val="10"/>
        <color indexed="8"/>
        <rFont val="Times New Roman"/>
        <family val="1"/>
      </rPr>
      <t xml:space="preserve">Form </t>
    </r>
    <r>
      <rPr>
        <b/>
        <sz val="11"/>
        <color indexed="9"/>
        <rFont val="Times New Roman"/>
        <family val="1"/>
      </rPr>
      <t>50-859</t>
    </r>
  </si>
  <si>
    <t>2020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</si>
  <si>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</si>
  <si>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</si>
  <si>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</si>
  <si>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</si>
  <si>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</si>
  <si>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</si>
  <si>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</si>
  <si>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</si>
  <si>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Effective Tax Rate Activity</t>
  </si>
  <si>
    <t>Amount/Rate</t>
  </si>
  <si>
    <r>
      <rPr>
        <b/>
        <sz val="12"/>
        <color indexed="8"/>
        <rFont val="Arial"/>
        <family val="2"/>
      </rPr>
      <t>2019 total taxable value.</t>
    </r>
    <r>
      <rPr>
        <sz val="12"/>
        <color indexed="8"/>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This total includes the taxable value of homesteads with tax ceilings (will deduct in Line 2). </t>
    </r>
    <r>
      <rPr>
        <vertAlign val="superscript"/>
        <sz val="12"/>
        <color indexed="8"/>
        <rFont val="Arial"/>
        <family val="2"/>
      </rPr>
      <t>1 Tex. Tax Code § 26.012(14)</t>
    </r>
  </si>
  <si>
    <r>
      <rPr>
        <b/>
        <sz val="12"/>
        <rFont val="Arial"/>
        <family val="2"/>
      </rPr>
      <t>2019 tax ceilings.</t>
    </r>
    <r>
      <rPr>
        <sz val="12"/>
        <rFont val="Arial"/>
        <family val="2"/>
      </rPr>
      <t xml:space="preserve"> Enter 2019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</si>
  <si>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2019 adjusted taxable value.</t>
    </r>
    <r>
      <rPr>
        <sz val="12"/>
        <color indexed="8"/>
        <rFont val="Arial"/>
        <family val="2"/>
      </rPr>
      <t xml:space="preserve"> Subtract Line 2 from Line 1.</t>
    </r>
  </si>
  <si>
    <t>2019 total adopted tax rate</t>
  </si>
  <si>
    <t xml:space="preserve">2019 taxable value lost because court appeals of ARB decisions reduced 2019 appraised value.
</t>
  </si>
  <si>
    <t>A. Original 2019 ARB values:</t>
  </si>
  <si>
    <t xml:space="preserve">B. 2019 values resulting from final court decisions: </t>
  </si>
  <si>
    <r>
      <rPr>
        <sz val="10"/>
        <color indexed="8"/>
        <rFont val="Times New Roman"/>
        <family val="1"/>
      </rPr>
      <t>C. 2019 value loss. Subtract B from A.</t>
    </r>
    <r>
      <rPr>
        <b/>
        <vertAlign val="superscript"/>
        <sz val="12"/>
        <rFont val="Arial"/>
        <family val="2"/>
      </rPr>
      <t>3 Tex. Tax Code § 26.012(14)</t>
    </r>
  </si>
  <si>
    <t>2019 taxable value subject to an appeal under Chapter 42, as of July 25.</t>
  </si>
  <si>
    <t>A. 2019 ARB certified value:</t>
  </si>
  <si>
    <t>B. 2019 disputed value:</t>
  </si>
  <si>
    <r>
      <rPr>
        <b/>
        <sz val="12"/>
        <color indexed="8"/>
        <rFont val="Arial"/>
        <family val="2"/>
      </rPr>
      <t xml:space="preserve">C. 2019 undisputed value. Subtract B from A. </t>
    </r>
    <r>
      <rPr>
        <vertAlign val="superscript"/>
        <sz val="12"/>
        <color indexed="8"/>
        <rFont val="Arial"/>
        <family val="2"/>
      </rPr>
      <t>4 Tex. Tax Code § 26.012(13)</t>
    </r>
  </si>
  <si>
    <t>2019 Chapter 42-related adjusted values. Add Line 5 and 6.</t>
  </si>
  <si>
    <t>2019 taxable value, adjusted for court-ordered adjustments. Add Line 3 and Line 7.</t>
  </si>
  <si>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 </t>
    </r>
    <r>
      <rPr>
        <vertAlign val="superscript"/>
        <sz val="12"/>
        <color indexed="8"/>
        <rFont val="Arial"/>
        <family val="2"/>
      </rPr>
      <t>5 Tex. Tax Code § 26.012(15)</t>
    </r>
  </si>
  <si>
    <t>No-New-Revenue Tax Rate Worksheet</t>
  </si>
  <si>
    <r>
      <rPr>
        <sz val="10"/>
        <color indexed="8"/>
        <rFont val="Times New Roman"/>
        <family val="1"/>
      </rPr>
      <t xml:space="preserve">2019 taxable value lost because property first qualified for an exemption in 2020. </t>
    </r>
    <r>
      <rPr>
        <sz val="12"/>
        <rFont val="Arial"/>
        <family val="2"/>
      </rPr>
      <t>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2020 does not create a new exemption or reduce taxable value.</t>
    </r>
    <r>
      <rPr>
        <b/>
        <sz val="12"/>
        <rFont val="Arial"/>
        <family val="2"/>
      </rPr>
      <t xml:space="preserve">
</t>
    </r>
  </si>
  <si>
    <t>A. Absolute exemptions. Use 2019 market value:</t>
  </si>
  <si>
    <t xml:space="preserve">B. Partial exemptions. 2020 exemption amount or 2020 percentage exemption times 2019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</si>
  <si>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</si>
  <si>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2019 taxable value lost because property first qualified for agricultural appraisal (1-d or 1-d-1), timber appraisal, recreational/scenic appraisal or public access airport special appraisal in 2020. </t>
    </r>
    <r>
      <rPr>
        <sz val="12"/>
        <rFont val="Arial"/>
        <family val="2"/>
      </rPr>
      <t xml:space="preserve">Use only properties that qualified in 2020 for the first time; do not use properties that qualified in 2019.
</t>
    </r>
  </si>
  <si>
    <t xml:space="preserve">A. 2019 market value:  </t>
  </si>
  <si>
    <t xml:space="preserve">B. 2020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</si>
  <si>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</si>
  <si>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</si>
  <si>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 xml:space="preserve">Adjusted 2019 taxable value. </t>
    </r>
    <r>
      <rPr>
        <sz val="12"/>
        <color indexed="8"/>
        <rFont val="Arial"/>
        <family val="2"/>
      </rPr>
      <t>Subtract Line 12 from Line 8.</t>
    </r>
  </si>
  <si>
    <r>
      <rPr>
        <b/>
        <sz val="12"/>
        <color indexed="8"/>
        <rFont val="Arial"/>
        <family val="2"/>
      </rPr>
      <t>Adjusted 2019 total levy.</t>
    </r>
    <r>
      <rPr>
        <sz val="12"/>
        <color indexed="8"/>
        <rFont val="Arial"/>
        <family val="2"/>
      </rPr>
      <t xml:space="preserve">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</si>
  <si>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</si>
  <si>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Adjusted 2019 levy with refunds.</t>
    </r>
    <r>
      <rPr>
        <sz val="12"/>
        <color indexed="8"/>
        <rFont val="Arial"/>
        <family val="2"/>
      </rPr>
      <t xml:space="preserve"> Add Line 14 and Line 15. </t>
    </r>
    <r>
      <rPr>
        <vertAlign val="superscript"/>
        <sz val="12"/>
        <color indexed="8"/>
        <rFont val="Arial"/>
        <family val="2"/>
      </rPr>
      <t>9 Tex. Tax Code § 26.012(13)              Note: If the governing body of the school district governs a junior college district in a county with a population of more than two million, subtract the amount of taxes the governing body dedicated to the junior college district in 2019 from the result.</t>
    </r>
  </si>
  <si>
    <r>
      <rPr>
        <b/>
        <sz val="12"/>
        <rFont val="Arial"/>
        <family val="2"/>
      </rPr>
      <t>Total 2020 taxable value on the 2020 certified appraisal roll today.</t>
    </r>
    <r>
      <rPr>
        <sz val="12"/>
        <rFont val="Arial"/>
        <family val="2"/>
      </rPr>
      <t xml:space="preserve"> This value includes only certified values and includes the total taxable value of homesteads with tax ceilings (will deduct in line 17).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</si>
  <si>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</si>
  <si>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</si>
  <si>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 xml:space="preserve">C. Total 2020 value. </t>
    </r>
    <r>
      <rPr>
        <sz val="12"/>
        <rFont val="Arial"/>
        <family val="2"/>
      </rPr>
      <t>Subtract B from A.</t>
    </r>
  </si>
  <si>
    <r>
      <rPr>
        <sz val="10"/>
        <color indexed="8"/>
        <rFont val="Times New Roman"/>
        <family val="1"/>
      </rPr>
      <t xml:space="preserve">Total value of properties under protest or not included on certified appraisal roll. </t>
    </r>
    <r>
      <rPr>
        <b/>
        <vertAlign val="superscript"/>
        <sz val="12"/>
        <rFont val="Arial"/>
        <family val="2"/>
      </rPr>
      <t xml:space="preserve">12 Tex. Tax Code § 26.01(c) and (d) </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</si>
  <si>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</si>
  <si>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</si>
  <si>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2020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rFont val="Arial"/>
        <family val="2"/>
      </rPr>
      <t xml:space="preserve"> 14Tex. Tax Code § 26.01(d)</t>
    </r>
  </si>
  <si>
    <r>
      <rPr>
        <b/>
        <sz val="12"/>
        <rFont val="Arial"/>
        <family val="2"/>
      </rPr>
      <t xml:space="preserve">C. Total value under protest or not certified. </t>
    </r>
    <r>
      <rPr>
        <sz val="12"/>
        <rFont val="Arial"/>
        <family val="2"/>
      </rPr>
      <t>Add A and B.</t>
    </r>
  </si>
  <si>
    <r>
      <rPr>
        <b/>
        <sz val="12"/>
        <rFont val="Arial"/>
        <family val="2"/>
      </rPr>
      <t>2020 tax ceilings.</t>
    </r>
    <r>
      <rPr>
        <sz val="12"/>
        <rFont val="Arial"/>
        <family val="2"/>
      </rPr>
      <t xml:space="preserve"> Enter 2020 total taxable value of homesteads with tax ceilings. These include the homesteads of homeowners age 65 or older or disabled. </t>
    </r>
    <r>
      <rPr>
        <vertAlign val="superscript"/>
        <sz val="12"/>
        <rFont val="Arial"/>
        <family val="2"/>
      </rPr>
      <t xml:space="preserve">15 Tex. Tax Code § 26.012(6)(B) </t>
    </r>
    <r>
      <rPr>
        <sz val="12"/>
        <rFont val="Arial"/>
        <family val="2"/>
      </rPr>
      <t xml:space="preserve">                                                                                    </t>
    </r>
  </si>
  <si>
    <r>
      <rPr>
        <b/>
        <sz val="12"/>
        <color indexed="8"/>
        <rFont val="Arial"/>
        <family val="2"/>
      </rPr>
      <t>2020 total taxable value.</t>
    </r>
    <r>
      <rPr>
        <sz val="12"/>
        <color indexed="8"/>
        <rFont val="Arial"/>
        <family val="2"/>
      </rPr>
      <t xml:space="preserve"> Add Lines 17C and 18C. Subtract Line 19.</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</si>
  <si>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by the school district.</t>
    </r>
  </si>
  <si>
    <r>
      <rPr>
        <b/>
        <sz val="12"/>
        <color indexed="8"/>
        <rFont val="Arial"/>
        <family val="2"/>
      </rPr>
      <t xml:space="preserve">Total 2020 taxable value of new improvements and new personal property located in new improvements. </t>
    </r>
    <r>
      <rPr>
        <sz val="12"/>
        <color indexed="8"/>
        <rFont val="Arial"/>
        <family val="2"/>
      </rPr>
      <t>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t>
    </r>
  </si>
  <si>
    <r>
      <rPr>
        <b/>
        <sz val="12"/>
        <color indexed="8"/>
        <rFont val="Arial"/>
        <family val="2"/>
      </rPr>
      <t>Total adjustments to the 2020 taxable value.</t>
    </r>
    <r>
      <rPr>
        <sz val="12"/>
        <color indexed="8"/>
        <rFont val="Arial"/>
        <family val="2"/>
      </rPr>
      <t xml:space="preserve"> Add lines 21 and 22.</t>
    </r>
  </si>
  <si>
    <r>
      <rPr>
        <b/>
        <sz val="12"/>
        <color indexed="8"/>
        <rFont val="Arial"/>
        <family val="2"/>
      </rPr>
      <t>Adjusted 2020 taxable value.</t>
    </r>
    <r>
      <rPr>
        <sz val="12"/>
        <color indexed="8"/>
        <rFont val="Arial"/>
        <family val="2"/>
      </rPr>
      <t xml:space="preserve"> Subtract line 23 from line 20.</t>
    </r>
  </si>
  <si>
    <r>
      <rPr>
        <b/>
        <sz val="12"/>
        <color indexed="8"/>
        <rFont val="Arial"/>
        <family val="2"/>
      </rPr>
      <t>2020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</si>
  <si>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</si>
  <si>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1. Maximum Compressed Tax Rate (MCR):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3. Debt Rate: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t>
    </r>
    <r>
      <rPr>
        <vertAlign val="superscript"/>
        <sz val="11"/>
        <color indexed="8"/>
        <rFont val="Arial"/>
        <family val="2"/>
      </rPr>
      <t xml:space="preserve"> 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</si>
  <si>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</si>
  <si>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2020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</si>
  <si>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 xml:space="preserve">2020 enrichment tax rate (DTR). </t>
    </r>
    <r>
      <rPr>
        <sz val="12"/>
        <color indexed="8"/>
        <rFont val="Arial"/>
        <family val="2"/>
      </rPr>
      <t xml:space="preserve">Enter the greater of A and B. </t>
    </r>
    <r>
      <rPr>
        <vertAlign val="superscript"/>
        <sz val="12"/>
        <color indexed="8"/>
        <rFont val="Arial"/>
        <family val="2"/>
      </rPr>
      <t>26 Tex. Tax Code §26.08(n)(2)</t>
    </r>
  </si>
  <si>
    <t>A. Enter the district’s 2019 DTR, minus any required reduction under Education Code Section 48.202(f)</t>
  </si>
  <si>
    <r>
      <rPr>
        <sz val="10"/>
        <color indexed="8"/>
        <rFont val="Times New Roman"/>
        <family val="1"/>
      </rPr>
      <t xml:space="preserve">B. Enter $.05 per $100 of taxable value, if governing body of school district adopts $0.05 by unanimous vote. If not adopted by unanimous vote, enter $0.04 per $100. </t>
    </r>
    <r>
      <rPr>
        <vertAlign val="superscript"/>
        <sz val="12"/>
        <color indexed="8"/>
        <rFont val="Arial"/>
        <family val="2"/>
      </rPr>
      <t>27 Tex. Tax Code §26.08(n-1)</t>
    </r>
  </si>
  <si>
    <r>
      <rPr>
        <b/>
        <sz val="12"/>
        <color indexed="8"/>
        <rFont val="Arial"/>
        <family val="2"/>
      </rPr>
      <t>2020 maintenance and operations (M&amp;O) tax rate (TR)</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28 Tex. Edu. Code §45.003€</t>
    </r>
  </si>
  <si>
    <r>
      <rPr>
        <sz val="10"/>
        <color indexed="8"/>
        <rFont val="Times New Roman"/>
        <family val="1"/>
      </rPr>
      <t xml:space="preserve">Total 2020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</si>
  <si>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</si>
  <si>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</si>
  <si>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</si>
  <si>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</si>
  <si>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</si>
  <si>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2020 debt.</t>
    </r>
    <r>
      <rPr>
        <sz val="12"/>
        <color indexed="8"/>
        <rFont val="Arial"/>
        <family val="2"/>
      </rPr>
      <t xml:space="preserve"> Subtract line 30 from line 29D.</t>
    </r>
  </si>
  <si>
    <r>
      <rPr>
        <b/>
        <sz val="12"/>
        <color indexed="8"/>
        <rFont val="Arial"/>
        <family val="2"/>
      </rPr>
      <t>2020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</si>
  <si>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2020 anticipated collection rate certified by the collector. </t>
    </r>
    <r>
      <rPr>
        <vertAlign val="superscript"/>
        <sz val="12"/>
        <color indexed="8"/>
        <rFont val="Arial"/>
        <family val="2"/>
      </rPr>
      <t>31 Tex. Tax Code §26.04(b)</t>
    </r>
  </si>
  <si>
    <t>B. Enter the 2019 actual collection rate</t>
  </si>
  <si>
    <t>C. Enter the 2018 actual collection rate</t>
  </si>
  <si>
    <t>D. Enter the 2017 actual collection rate</t>
  </si>
  <si>
    <r>
      <rPr>
        <b/>
        <sz val="12"/>
        <color indexed="8"/>
        <rFont val="Arial"/>
        <family val="2"/>
      </rPr>
      <t>2020 total taxable value adjusted by collection rate.</t>
    </r>
    <r>
      <rPr>
        <sz val="12"/>
        <color indexed="8"/>
        <rFont val="Arial"/>
        <family val="2"/>
      </rPr>
      <t xml:space="preserve"> Divide Line 31 by Line 32.          </t>
    </r>
    <r>
      <rPr>
        <sz val="10"/>
        <color indexed="8"/>
        <rFont val="Arial"/>
        <family val="2"/>
      </rPr>
      <t>Note: If the governing body of the school district governs a junior college district in a county with a population of more than two million, add the amount of taxes the governing body proposes to dedicate to the junior college district in 2020 to the result.</t>
    </r>
  </si>
  <si>
    <r>
      <rPr>
        <b/>
        <sz val="12"/>
        <color indexed="8"/>
        <rFont val="Arial"/>
        <family val="2"/>
      </rPr>
      <t>2020 total taxable value.</t>
    </r>
    <r>
      <rPr>
        <sz val="12"/>
        <color indexed="8"/>
        <rFont val="Arial"/>
        <family val="2"/>
      </rPr>
      <t xml:space="preserve"> Enter the amount on Line 20 of the No-New-Revenue Tax Rate Worksheet.</t>
    </r>
  </si>
  <si>
    <r>
      <rPr>
        <b/>
        <sz val="12"/>
        <color indexed="8"/>
        <rFont val="Arial"/>
        <family val="2"/>
      </rPr>
      <t>2020 debt rate.</t>
    </r>
    <r>
      <rPr>
        <sz val="12"/>
        <color indexed="8"/>
        <rFont val="Arial"/>
        <family val="2"/>
      </rPr>
      <t xml:space="preserve"> Divide Line 33 by Line 34 and multiply by $100.</t>
    </r>
  </si>
  <si>
    <r>
      <rPr>
        <b/>
        <sz val="12"/>
        <color indexed="8"/>
        <rFont val="Arial"/>
        <family val="2"/>
      </rPr>
      <t>2020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</si>
  <si>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</si>
  <si>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</si>
  <si>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</si>
  <si>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sz val="10"/>
        <color indexed="8"/>
        <rFont val="Times New Roman"/>
        <family val="1"/>
      </rPr>
      <t xml:space="preserve">Certified expenses from the Texas Commission on Environmental Quality (TCEQ).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</si>
  <si>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</si>
  <si>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2020 voter-approval tax rate, adjusted for pollution control.</t>
    </r>
    <r>
      <rPr>
        <sz val="12"/>
        <color indexed="8"/>
        <rFont val="Arial"/>
        <family val="2"/>
      </rPr>
      <t xml:space="preserve"> Add line 36 and line 39.</t>
    </r>
  </si>
  <si>
    <t>SECTION 4: Total Tax Rate</t>
  </si>
  <si>
    <t>Indicate the applicable total tax rates as calculated above.</t>
  </si>
  <si>
    <t>No-New-Revenue Tax Rate</t>
  </si>
  <si>
    <t>As applicable, enter the 2020 NNR tax rate from: Line 25.</t>
  </si>
  <si>
    <t>Voter-Approval Tax Rate</t>
  </si>
  <si>
    <t>As applicable, enter the 2020 voter-approval tax rate from Line 36 or Line 39.</t>
  </si>
  <si>
    <t>SECTION 5: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</si>
  <si>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oremployee of the school district and have calculated the tax rates in accordance with requirements in Tax Code and Education Code. </t>
    </r>
    <r>
      <rPr>
        <vertAlign val="superscript"/>
        <sz val="12"/>
        <color indexed="8"/>
        <rFont val="Arial"/>
        <family val="2"/>
      </rPr>
      <t>35 Tex. Tax Code §26.04(c)</t>
    </r>
  </si>
  <si>
    <t>print here</t>
  </si>
  <si>
    <t>Printed Name of School District Representative</t>
  </si>
  <si>
    <t>sign here</t>
  </si>
  <si>
    <t>School District Representative</t>
  </si>
  <si>
    <t>Date</t>
  </si>
  <si>
    <t>For more information, visit our website: comptroller.texas.gov/taxes/property-tax</t>
  </si>
  <si>
    <t>50-859      06-20/6</t>
  </si>
  <si>
    <r>
      <rPr>
        <sz val="10"/>
        <color indexed="8"/>
        <rFont val="Times New Roman"/>
        <family val="1"/>
      </rPr>
      <t xml:space="preserve">Form </t>
    </r>
    <r>
      <rPr>
        <b/>
        <sz val="11"/>
        <color indexed="9"/>
        <rFont val="Times New Roman"/>
        <family val="1"/>
      </rPr>
      <t>50-884</t>
    </r>
  </si>
  <si>
    <t xml:space="preserve">2020 Tax Rate Calculation Worksheet </t>
  </si>
  <si>
    <t>updated 07/27/09</t>
  </si>
  <si>
    <t xml:space="preserve">School Districts with Chapter 313 Agreements </t>
  </si>
  <si>
    <t>Taxing Unit's Address, City, State, Zip Code</t>
  </si>
  <si>
    <t>Taxing Unit's Website Address</t>
  </si>
  <si>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school districts with Chapter 313 agreements only.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</si>
  <si>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</si>
  <si>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</si>
  <si>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r>
      <rPr>
        <b/>
        <sz val="12"/>
        <rFont val="Arial"/>
        <family val="2"/>
      </rPr>
      <t>2019 total I&amp;S taxable value.</t>
    </r>
    <r>
      <rPr>
        <sz val="12"/>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</si>
  <si>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2019 tax ceilings.</t>
    </r>
    <r>
      <rPr>
        <sz val="12"/>
        <color indexed="8"/>
        <rFont val="Arial"/>
        <family val="2"/>
      </rPr>
      <t xml:space="preserve"> Enter 2019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</si>
  <si>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2019 adjusted I&amp;S taxable value.</t>
    </r>
    <r>
      <rPr>
        <sz val="12"/>
        <color indexed="8"/>
        <rFont val="Arial"/>
        <family val="2"/>
      </rPr>
      <t xml:space="preserve"> Subtract Line 2 from Line 1. </t>
    </r>
  </si>
  <si>
    <t xml:space="preserve">2019 taxable value not subject M&amp;O taxation, due to limitation under Tax Code Chapter 313. 
</t>
  </si>
  <si>
    <r>
      <rPr>
        <b/>
        <sz val="11"/>
        <rFont val="Arial"/>
        <family val="2"/>
      </rPr>
      <t>A. 2019 I&amp;S value of property subject to Chapter 313 agreement.</t>
    </r>
    <r>
      <rPr>
        <sz val="11"/>
        <rFont val="Arial"/>
        <family val="2"/>
      </rPr>
      <t xml:space="preserve"> Enter the total 2019 appraised value of property subject to a Chapter 313 agreement:</t>
    </r>
  </si>
  <si>
    <r>
      <rPr>
        <b/>
        <sz val="11"/>
        <rFont val="Arial"/>
        <family val="2"/>
      </rPr>
      <t>B. 2019 M&amp;O value of property subject to Chapter 313 agreement.</t>
    </r>
    <r>
      <rPr>
        <sz val="11"/>
        <rFont val="Arial"/>
        <family val="2"/>
      </rPr>
      <t xml:space="preserve"> Enter the total 2019 limited value of property subject to a Chapter 313 agreement:                    </t>
    </r>
  </si>
  <si>
    <t xml:space="preserve">C. Subtract B from A. </t>
  </si>
  <si>
    <r>
      <rPr>
        <b/>
        <sz val="12"/>
        <color indexed="8"/>
        <rFont val="Arial"/>
        <family val="2"/>
      </rPr>
      <t>Preliminary 2019 adjusted M&amp;O taxable value.</t>
    </r>
    <r>
      <rPr>
        <sz val="12"/>
        <color indexed="8"/>
        <rFont val="Arial"/>
        <family val="2"/>
      </rPr>
      <t xml:space="preserve"> Subtract Line 4C from Line 3.</t>
    </r>
  </si>
  <si>
    <r>
      <rPr>
        <b/>
        <sz val="12"/>
        <color indexed="8"/>
        <rFont val="Arial"/>
        <family val="2"/>
      </rPr>
      <t>2019 total adopted tax rate.</t>
    </r>
    <r>
      <rPr>
        <sz val="12"/>
        <color indexed="8"/>
        <rFont val="Arial"/>
        <family val="2"/>
      </rPr>
      <t xml:space="preserve"> Separate the 2019 adopted tax rate into its two components. </t>
    </r>
  </si>
  <si>
    <t xml:space="preserve">A. 2019 M&amp;O tax rate     : </t>
  </si>
  <si>
    <t xml:space="preserve">B. 2019 I&amp;S or debt rate: </t>
  </si>
  <si>
    <t>2020 Tax Rate Calculation Worksheet – School Districts</t>
  </si>
  <si>
    <t>Form 50-884</t>
  </si>
  <si>
    <t xml:space="preserve">2019 taxable value lost because court appeals of ARB decisions reduced 2019 appraised value.                                                          
</t>
  </si>
  <si>
    <t xml:space="preserve">A. Original 2019 ARB values:                                                    </t>
  </si>
  <si>
    <t xml:space="preserve">B. 2019 disputed value:                                                   </t>
  </si>
  <si>
    <r>
      <rPr>
        <sz val="10"/>
        <color indexed="8"/>
        <rFont val="Times New Roman"/>
        <family val="1"/>
      </rPr>
      <t xml:space="preserve">C. 2019 value loss. </t>
    </r>
    <r>
      <rPr>
        <sz val="12"/>
        <rFont val="Arial"/>
        <family val="2"/>
      </rPr>
      <t>Subtract B from A.</t>
    </r>
    <r>
      <rPr>
        <vertAlign val="superscript"/>
        <sz val="12"/>
        <rFont val="Arial"/>
        <family val="2"/>
      </rPr>
      <t>3 Tex. Tax Code § 26.012(13)</t>
    </r>
    <r>
      <rPr>
        <b/>
        <vertAlign val="superscript"/>
        <sz val="12"/>
        <rFont val="Arial"/>
        <family val="2"/>
      </rPr>
      <t xml:space="preserve"> </t>
    </r>
  </si>
  <si>
    <t>2019 taxable value subject to an appeal under Chapter 42, as of July 25</t>
  </si>
  <si>
    <t xml:space="preserve">B. 2019 productivity or special appraised value:                           </t>
  </si>
  <si>
    <r>
      <rPr>
        <sz val="10"/>
        <color indexed="8"/>
        <rFont val="Times New Roman"/>
        <family val="1"/>
      </rPr>
      <t xml:space="preserve">C. 2019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</si>
  <si>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2019 Chapter 42 related adjusted values </t>
    </r>
    <r>
      <rPr>
        <sz val="12"/>
        <rFont val="Arial"/>
        <family val="2"/>
      </rPr>
      <t xml:space="preserve">Add Line 7C and 8C. </t>
    </r>
  </si>
  <si>
    <r>
      <rPr>
        <b/>
        <sz val="12"/>
        <color indexed="8"/>
        <rFont val="Arial"/>
        <family val="2"/>
      </rPr>
      <t>2019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</si>
  <si>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2019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</si>
  <si>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t>
    </r>
    <r>
      <rPr>
        <vertAlign val="superscript"/>
        <sz val="12"/>
        <color indexed="8"/>
        <rFont val="Arial"/>
        <family val="2"/>
      </rPr>
      <t xml:space="preserve">5 Tex. Tax Code § 26.012(15) </t>
    </r>
    <r>
      <rPr>
        <sz val="12"/>
        <color indexed="8"/>
        <rFont val="Arial"/>
        <family val="2"/>
      </rPr>
      <t xml:space="preserve"> </t>
    </r>
  </si>
  <si>
    <r>
      <rPr>
        <b/>
        <sz val="11"/>
        <color indexed="8"/>
        <rFont val="Arial"/>
        <family val="2"/>
      </rPr>
      <t>2019 taxable value lost because property first qualified for an exemption in 2020.</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2020 does not create a new exemption or reduce taxable value. </t>
    </r>
  </si>
  <si>
    <r>
      <rPr>
        <b/>
        <sz val="12"/>
        <color indexed="8"/>
        <rFont val="Arial"/>
        <family val="2"/>
      </rPr>
      <t>A. Absolute exemptions.</t>
    </r>
    <r>
      <rPr>
        <sz val="12"/>
        <color indexed="8"/>
        <rFont val="Arial"/>
        <family val="2"/>
      </rPr>
      <t xml:space="preserve"> Use 2019 market value:</t>
    </r>
  </si>
  <si>
    <r>
      <rPr>
        <b/>
        <sz val="12"/>
        <color indexed="8"/>
        <rFont val="Arial"/>
        <family val="2"/>
      </rPr>
      <t>B. Partial exemptions.</t>
    </r>
    <r>
      <rPr>
        <sz val="12"/>
        <color indexed="8"/>
        <rFont val="Arial"/>
        <family val="2"/>
      </rPr>
      <t xml:space="preserve"> 2020 exemption amount or 2020 percentage exemption times 2019 value:</t>
    </r>
  </si>
  <si>
    <r>
      <rPr>
        <b/>
        <sz val="12"/>
        <color indexed="8"/>
        <rFont val="Arial"/>
        <family val="2"/>
      </rPr>
      <t>C. Value loss.</t>
    </r>
    <r>
      <rPr>
        <sz val="12"/>
        <color indexed="8"/>
        <rFont val="Arial"/>
        <family val="2"/>
      </rPr>
      <t xml:space="preserve"> Subtract B from A.</t>
    </r>
    <r>
      <rPr>
        <vertAlign val="superscript"/>
        <sz val="12"/>
        <color indexed="8"/>
        <rFont val="Arial"/>
        <family val="2"/>
      </rPr>
      <t xml:space="preserve">7 Tex. Tax Code § 26.012(15) </t>
    </r>
  </si>
  <si>
    <r>
      <rPr>
        <b/>
        <sz val="12"/>
        <color indexed="8"/>
        <rFont val="Arial"/>
        <family val="2"/>
      </rPr>
      <t>2019 taxable value lost because property first qualified for agricultural appraisal (1-d or 1-d-1), timber appraisal, recreational/scenic appraisal or public access airport special appraisal in 2020</t>
    </r>
    <r>
      <rPr>
        <sz val="12"/>
        <color indexed="8"/>
        <rFont val="Arial"/>
        <family val="2"/>
      </rPr>
      <t>. Use only properties that qualified in 2020 for the first time; do not use properties that qualified in 2019.</t>
    </r>
  </si>
  <si>
    <t>A. 2019 market value:</t>
  </si>
  <si>
    <t>B. 2020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</si>
  <si>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</si>
  <si>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</si>
  <si>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sz val="10"/>
        <color indexed="8"/>
        <rFont val="Times New Roman"/>
        <family val="1"/>
      </rPr>
      <t xml:space="preserve">Adjusted 2019 M&amp;O taxable value. </t>
    </r>
    <r>
      <rPr>
        <sz val="12"/>
        <rFont val="Arial"/>
        <family val="2"/>
      </rPr>
      <t xml:space="preserve">Subtract Line 15 from Line 10.                                        Note: If the governing body of the school district governs a junior college district in a county with a population of more than two million, subtract the amount of M&amp;O taxes the governing body dedicated to the junior college district in 2019 from the result. </t>
    </r>
  </si>
  <si>
    <r>
      <rPr>
        <b/>
        <sz val="12"/>
        <rFont val="Arial"/>
        <family val="2"/>
      </rPr>
      <t>Adjusted 2019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2019 from the result. </t>
    </r>
  </si>
  <si>
    <r>
      <rPr>
        <b/>
        <sz val="12"/>
        <rFont val="Arial"/>
        <family val="2"/>
      </rPr>
      <t>Adjusted 2019 total M&amp;O levy.</t>
    </r>
    <r>
      <rPr>
        <sz val="12"/>
        <rFont val="Arial"/>
        <family val="2"/>
      </rPr>
      <t xml:space="preserve"> Multiply Line 6A by Line 16 and divide by $100. </t>
    </r>
  </si>
  <si>
    <t xml:space="preserve">No-New-Revenue Tax Rate Worksheet </t>
  </si>
  <si>
    <r>
      <rPr>
        <b/>
        <sz val="12"/>
        <rFont val="Arial"/>
        <family val="2"/>
      </rPr>
      <t xml:space="preserve">Adjusted 2019 total I&amp;S levy. </t>
    </r>
    <r>
      <rPr>
        <sz val="12"/>
        <rFont val="Arial"/>
        <family val="2"/>
      </rPr>
      <t>Multiply Line 6B by Line 17 and divide by $100.</t>
    </r>
    <r>
      <rPr>
        <b/>
        <sz val="12"/>
        <rFont val="Arial"/>
        <family val="2"/>
      </rPr>
      <t xml:space="preserve"> 
</t>
    </r>
  </si>
  <si>
    <r>
      <rPr>
        <b/>
        <sz val="12"/>
        <rFont val="Arial"/>
        <family val="2"/>
      </rPr>
      <t>Taxes refunded for years preceding tax year 2019.</t>
    </r>
    <r>
      <rPr>
        <sz val="12"/>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t>
    </r>
    <r>
      <rPr>
        <vertAlign val="superscript"/>
        <sz val="12"/>
        <rFont val="Arial"/>
        <family val="2"/>
      </rPr>
      <t xml:space="preserve">8 Tex. Tax Code § 26.012(13) </t>
    </r>
  </si>
  <si>
    <t>A. M&amp;O taxes refunded for tax years preceding tax year 2019:</t>
  </si>
  <si>
    <t>B. I&amp;S taxes refunded for tax years preceding tax year 2019:</t>
  </si>
  <si>
    <r>
      <rPr>
        <b/>
        <sz val="12"/>
        <color indexed="8"/>
        <rFont val="Arial"/>
        <family val="2"/>
      </rPr>
      <t>Adjusted 2019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</si>
  <si>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2019 I&amp;S levy with refunds.</t>
    </r>
    <r>
      <rPr>
        <sz val="12"/>
        <color indexed="8"/>
        <rFont val="Arial"/>
        <family val="2"/>
      </rPr>
      <t xml:space="preserve"> Add Lines 19 and 20B. </t>
    </r>
    <r>
      <rPr>
        <vertAlign val="superscript"/>
        <sz val="12"/>
        <color indexed="8"/>
        <rFont val="Arial"/>
        <family val="2"/>
      </rPr>
      <t>10 Tex. Tax Code § 26.012(13)</t>
    </r>
    <r>
      <rPr>
        <sz val="12"/>
        <color indexed="8"/>
        <rFont val="Arial"/>
        <family val="2"/>
      </rPr>
      <t xml:space="preserve"> </t>
    </r>
  </si>
  <si>
    <r>
      <rPr>
        <b/>
        <sz val="12"/>
        <color indexed="8"/>
        <rFont val="Arial"/>
        <family val="2"/>
      </rPr>
      <t>Total 2020 I&amp;S taxable value on the 2020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r>
      <rPr>
        <sz val="12"/>
        <color indexed="8"/>
        <rFont val="Arial"/>
        <family val="2"/>
      </rPr>
      <t xml:space="preserve">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</si>
  <si>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</si>
  <si>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</si>
  <si>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2020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</si>
  <si>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</si>
  <si>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2020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</si>
  <si>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2020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</si>
  <si>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</si>
  <si>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2020 tax ceilings and new property value for Chapter 313 limitations. </t>
  </si>
  <si>
    <r>
      <rPr>
        <b/>
        <sz val="12"/>
        <color indexed="8"/>
        <rFont val="Arial"/>
        <family val="2"/>
      </rPr>
      <t>A. 2020 tax ceilings.</t>
    </r>
    <r>
      <rPr>
        <sz val="12"/>
        <color indexed="8"/>
        <rFont val="Arial"/>
        <family val="2"/>
      </rPr>
      <t xml:space="preserve"> Enter 2020 total taxable value of homesteads with tax ceilings. These include the homesteads of homeowners age 65 or older or disable </t>
    </r>
    <r>
      <rPr>
        <vertAlign val="superscript"/>
        <sz val="12"/>
        <color indexed="8"/>
        <rFont val="Arial"/>
        <family val="2"/>
      </rPr>
      <t>16 Tex. Tax Code § 26.012(6)((A)(i)</t>
    </r>
    <r>
      <rPr>
        <sz val="12"/>
        <color indexed="8"/>
        <rFont val="Arial"/>
        <family val="2"/>
      </rPr>
      <t xml:space="preserve"> </t>
    </r>
  </si>
  <si>
    <r>
      <rPr>
        <b/>
        <sz val="12"/>
        <color indexed="8"/>
        <rFont val="Arial"/>
        <family val="2"/>
      </rPr>
      <t>B. 2020 Chapter 313 new property value.</t>
    </r>
    <r>
      <rPr>
        <sz val="12"/>
        <color indexed="8"/>
        <rFont val="Arial"/>
        <family val="2"/>
      </rPr>
      <t xml:space="preserve"> Enter 2020 new property value of property subject to Chapter 313 agreements. </t>
    </r>
    <r>
      <rPr>
        <vertAlign val="superscript"/>
        <sz val="12"/>
        <color indexed="8"/>
        <rFont val="Arial"/>
        <family val="2"/>
      </rPr>
      <t>17 Tex. Tax Code § 26.012(6)((A)(ii)</t>
    </r>
    <r>
      <rPr>
        <sz val="12"/>
        <color indexed="8"/>
        <rFont val="Arial"/>
        <family val="2"/>
      </rPr>
      <t xml:space="preserve">  </t>
    </r>
  </si>
  <si>
    <t xml:space="preserve">C. Add A and B. </t>
  </si>
  <si>
    <r>
      <rPr>
        <b/>
        <sz val="12"/>
        <color indexed="8"/>
        <rFont val="Arial"/>
        <family val="2"/>
      </rPr>
      <t>2020 total I&amp;S taxable value.</t>
    </r>
    <r>
      <rPr>
        <sz val="12"/>
        <color indexed="8"/>
        <rFont val="Arial"/>
        <family val="2"/>
      </rPr>
      <t xml:space="preserve"> Add Lines 23C and 24C. Subtract Line 25C. </t>
    </r>
  </si>
  <si>
    <t xml:space="preserve">2020 taxable value not subject M&amp;O taxation, due to limitation under Chapter 313. </t>
  </si>
  <si>
    <r>
      <rPr>
        <b/>
        <sz val="12"/>
        <color indexed="8"/>
        <rFont val="Arial"/>
        <family val="2"/>
      </rPr>
      <t>A.</t>
    </r>
    <r>
      <rPr>
        <sz val="12"/>
        <color indexed="8"/>
        <rFont val="Arial"/>
        <family val="2"/>
      </rPr>
      <t xml:space="preserve"> 2020 I&amp;S value of property subject to Chapter 313 agreement. Enter the total 2020 appraised value of property subject to a Chapter 313 agreement.</t>
    </r>
  </si>
  <si>
    <r>
      <rPr>
        <b/>
        <sz val="12"/>
        <color indexed="8"/>
        <rFont val="Arial"/>
        <family val="2"/>
      </rPr>
      <t>B.</t>
    </r>
    <r>
      <rPr>
        <sz val="12"/>
        <color indexed="8"/>
        <rFont val="Arial"/>
        <family val="2"/>
      </rPr>
      <t xml:space="preserve"> 2020 M&amp;O value of property subject to Chapter 313 agreement. Enter the total 2020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</si>
  <si>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</si>
  <si>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2020 total M&amp;O taxable value. </t>
    </r>
    <r>
      <rPr>
        <sz val="12"/>
        <color indexed="8"/>
        <rFont val="Arial"/>
        <family val="2"/>
      </rPr>
      <t xml:space="preserve">Subtract Line 27C from Line 26. </t>
    </r>
  </si>
  <si>
    <r>
      <rPr>
        <sz val="10"/>
        <color indexed="8"/>
        <rFont val="Times New Roman"/>
        <family val="1"/>
      </rPr>
      <t xml:space="preserve">Total 2020 taxable value of properties in territory annexed after Jan. 1, 2019. </t>
    </r>
    <r>
      <rPr>
        <sz val="12"/>
        <color indexed="8"/>
        <rFont val="Arial"/>
        <family val="2"/>
      </rPr>
      <t xml:space="preserve">Include both real and personal property. Enter the 2020 value of property in territory annexed by the school district. </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</si>
  <si>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 </t>
    </r>
  </si>
  <si>
    <r>
      <rPr>
        <b/>
        <sz val="12"/>
        <color indexed="8"/>
        <rFont val="Arial"/>
        <family val="2"/>
      </rPr>
      <t>Total adjustments to the 2020 taxable value.</t>
    </r>
    <r>
      <rPr>
        <sz val="12"/>
        <color indexed="8"/>
        <rFont val="Arial"/>
        <family val="2"/>
      </rPr>
      <t xml:space="preserve"> Add Line 29 and Line 30. </t>
    </r>
  </si>
  <si>
    <r>
      <rPr>
        <b/>
        <sz val="12"/>
        <color indexed="8"/>
        <rFont val="Arial"/>
        <family val="2"/>
      </rPr>
      <t>Adjusted 2020 M&amp;O taxable value.</t>
    </r>
    <r>
      <rPr>
        <sz val="12"/>
        <color indexed="8"/>
        <rFont val="Arial"/>
        <family val="2"/>
      </rPr>
      <t xml:space="preserve"> Subtract Line 31 from Line 28. </t>
    </r>
  </si>
  <si>
    <r>
      <rPr>
        <b/>
        <sz val="12"/>
        <color indexed="8"/>
        <rFont val="Arial"/>
        <family val="2"/>
      </rPr>
      <t>Adjusted 2020 I&amp;S taxable value.</t>
    </r>
    <r>
      <rPr>
        <sz val="12"/>
        <color indexed="8"/>
        <rFont val="Arial"/>
        <family val="2"/>
      </rPr>
      <t xml:space="preserve"> Subtract Line 31 from Line 26. </t>
    </r>
  </si>
  <si>
    <r>
      <rPr>
        <b/>
        <sz val="12"/>
        <rFont val="Calibri"/>
        <family val="2"/>
      </rPr>
      <t>2020 NNR M&amp;O tax rate.</t>
    </r>
    <r>
      <rPr>
        <sz val="12"/>
        <rFont val="Calibri"/>
        <family val="2"/>
      </rPr>
      <t xml:space="preserve"> Divide line 21 by line 32 and multiply by $100. </t>
    </r>
  </si>
  <si>
    <r>
      <rPr>
        <b/>
        <sz val="12"/>
        <rFont val="Calibri"/>
        <family val="2"/>
      </rPr>
      <t>2020 NNR I&amp;S tax rate.</t>
    </r>
    <r>
      <rPr>
        <sz val="12"/>
        <rFont val="Calibri"/>
        <family val="2"/>
      </rPr>
      <t xml:space="preserve"> Divide line 22 by line 33 and multiply by $100. </t>
    </r>
  </si>
  <si>
    <r>
      <rPr>
        <b/>
        <sz val="12"/>
        <color indexed="8"/>
        <rFont val="Arial"/>
        <family val="2"/>
      </rPr>
      <t>2020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</si>
  <si>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</si>
  <si>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 xml:space="preserve">20 Tex. Tax Code §26.08(j) and Tex. Edu. Code §45.0032 </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21 Tex. Edu. Code §§48.202(a-1)(2) and 48.202(f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</si>
  <si>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</si>
  <si>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2020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25 </t>
    </r>
  </si>
  <si>
    <r>
      <rPr>
        <b/>
        <sz val="12"/>
        <color indexed="8"/>
        <rFont val="Arial"/>
        <family val="2"/>
      </rPr>
      <t>2020 enrichment tax rate (DTR).</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</si>
  <si>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2019 DTR, minus any required reduction under Education Code Section 48.202(f )</t>
    </r>
  </si>
  <si>
    <r>
      <rPr>
        <b/>
        <sz val="12"/>
        <color indexed="8"/>
        <rFont val="Arial"/>
        <family val="2"/>
      </rPr>
      <t>B.</t>
    </r>
    <r>
      <rPr>
        <sz val="12"/>
        <color indexed="8"/>
        <rFont val="Arial"/>
        <family val="2"/>
      </rPr>
      <t xml:space="preserve"> Enter $0.05 per $100 of taxable value, if governing body of school district adopts $0.05 by unanimous vote. If not adopted by unanimous vote, enter $0.04 per $100. </t>
    </r>
    <r>
      <rPr>
        <vertAlign val="superscript"/>
        <sz val="12"/>
        <color indexed="8"/>
        <rFont val="Arial"/>
        <family val="2"/>
      </rPr>
      <t xml:space="preserve">27 Tex. Tax Code §26.08(n-1) </t>
    </r>
  </si>
  <si>
    <r>
      <rPr>
        <b/>
        <sz val="12"/>
        <color indexed="8"/>
        <rFont val="Arial"/>
        <family val="2"/>
      </rPr>
      <t>2020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28 Tex. Edu. Code §45.003(e) </t>
    </r>
  </si>
  <si>
    <r>
      <rPr>
        <b/>
        <sz val="12"/>
        <color indexed="8"/>
        <rFont val="Arial"/>
        <family val="2"/>
      </rPr>
      <t>Total 2020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</si>
  <si>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</si>
  <si>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</si>
  <si>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</si>
  <si>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</si>
  <si>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</si>
  <si>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2020 debt.</t>
    </r>
    <r>
      <rPr>
        <sz val="12"/>
        <color indexed="8"/>
        <rFont val="Arial"/>
        <family val="2"/>
      </rPr>
      <t xml:space="preserve"> Subtract line 41 from line 40D. </t>
    </r>
  </si>
  <si>
    <r>
      <rPr>
        <sz val="10"/>
        <color indexed="8"/>
        <rFont val="Times New Roman"/>
        <family val="1"/>
      </rPr>
      <t xml:space="preserve">2020 anticipated collection rate.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</si>
  <si>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2020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</si>
  <si>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2019 actual collection rates.</t>
    </r>
  </si>
  <si>
    <r>
      <rPr>
        <b/>
        <sz val="12"/>
        <color indexed="8"/>
        <rFont val="Arial"/>
        <family val="2"/>
      </rPr>
      <t>C.</t>
    </r>
    <r>
      <rPr>
        <sz val="12"/>
        <color indexed="8"/>
        <rFont val="Arial"/>
        <family val="2"/>
      </rPr>
      <t xml:space="preserve"> Enter the 2018 actual collection rate</t>
    </r>
  </si>
  <si>
    <r>
      <rPr>
        <b/>
        <sz val="12"/>
        <color indexed="8"/>
        <rFont val="Arial"/>
        <family val="2"/>
      </rPr>
      <t>D.</t>
    </r>
    <r>
      <rPr>
        <sz val="12"/>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</si>
  <si>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 </t>
    </r>
  </si>
  <si>
    <r>
      <rPr>
        <b/>
        <sz val="12"/>
        <color indexed="8"/>
        <rFont val="Arial"/>
        <family val="2"/>
      </rPr>
      <t>2020 total taxable value.</t>
    </r>
    <r>
      <rPr>
        <sz val="12"/>
        <color indexed="8"/>
        <rFont val="Arial"/>
        <family val="2"/>
      </rPr>
      <t xml:space="preserve"> Enter the amount on Line 26 of the No-New-Revenue Tax Rate Worksheet. </t>
    </r>
  </si>
  <si>
    <r>
      <rPr>
        <b/>
        <sz val="12"/>
        <color indexed="8"/>
        <rFont val="Arial"/>
        <family val="2"/>
      </rPr>
      <t>2020 debt rate.</t>
    </r>
    <r>
      <rPr>
        <sz val="12"/>
        <color indexed="8"/>
        <rFont val="Arial"/>
        <family val="2"/>
      </rPr>
      <t xml:space="preserve"> Divide Line 44 by Line 45 and multiply by $100. </t>
    </r>
  </si>
  <si>
    <r>
      <rPr>
        <b/>
        <sz val="12"/>
        <color indexed="8"/>
        <rFont val="Arial"/>
        <family val="2"/>
      </rPr>
      <t>2020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</si>
  <si>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</si>
  <si>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</si>
  <si>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</si>
  <si>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</si>
  <si>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2020 total taxable value.</t>
    </r>
    <r>
      <rPr>
        <sz val="12"/>
        <color indexed="8"/>
        <rFont val="Arial"/>
        <family val="2"/>
      </rPr>
      <t xml:space="preserve"> Enter the amount on Line 33 of the No-New-Revenue Tax Rate Worksheet. </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</si>
  <si>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</si>
  <si>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2020 voter-approval tax rate, adjusted for pollution control.</t>
    </r>
    <r>
      <rPr>
        <sz val="12"/>
        <color indexed="8"/>
        <rFont val="Arial"/>
        <family val="2"/>
      </rPr>
      <t xml:space="preserve"> Add line 50 and line 47. </t>
    </r>
  </si>
  <si>
    <t xml:space="preserve">Indicate the applicable total tax rates as calculated above. </t>
  </si>
  <si>
    <t>No-New-Revenue Tax Rate                                                                                                               Enter the 2020 NNR tax rate from Line 36</t>
  </si>
  <si>
    <t xml:space="preserve">Voter-Approval Tax Rate                                                                                                                        As applicable, enter the 2020 voter-approval tax rate from Line 47 or Line 51 </t>
  </si>
  <si>
    <t xml:space="preserve">SECTION 5: School District Representative Name and Signature </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</si>
  <si>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</si>
  <si>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</si>
  <si>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5/20</t>
  </si>
  <si>
    <r>
      <rPr>
        <sz val="10"/>
        <color indexed="8"/>
        <rFont val="Times New Roman"/>
        <family val="1"/>
      </rPr>
      <t xml:space="preserve">Form </t>
    </r>
    <r>
      <rPr>
        <b/>
        <sz val="11"/>
        <color indexed="9"/>
        <rFont val="Times New Roman"/>
        <family val="1"/>
      </rPr>
      <t>50-856</t>
    </r>
  </si>
  <si>
    <t>updated 7/27/20</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</si>
  <si>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</si>
  <si>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</si>
  <si>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</si>
  <si>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2019 total taxable value.</t>
    </r>
    <r>
      <rPr>
        <sz val="12"/>
        <rFont val="Arial"/>
        <family val="2"/>
      </rPr>
      <t xml:space="preserve"> Enter the amount of 2019 taxable value on the 2019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(will deduct taxes in Line 17).</t>
    </r>
    <r>
      <rPr>
        <vertAlign val="superscript"/>
        <sz val="12"/>
        <rFont val="Arial"/>
        <family val="2"/>
      </rPr>
      <t>1 Tex. Tax Code § 26.012(14)</t>
    </r>
  </si>
  <si>
    <r>
      <rPr>
        <b/>
        <sz val="12"/>
        <color indexed="8"/>
        <rFont val="Arial"/>
        <family val="2"/>
      </rPr>
      <t>2019 tax ceilings.</t>
    </r>
    <r>
      <rPr>
        <sz val="12"/>
        <color indexed="8"/>
        <rFont val="Arial"/>
        <family val="2"/>
      </rPr>
      <t xml:space="preserve"> Counties, cities and junior college districts. Enter 2019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t>
    </r>
    <r>
      <rPr>
        <vertAlign val="superscript"/>
        <sz val="12"/>
        <color indexed="8"/>
        <rFont val="Arial"/>
        <family val="2"/>
      </rPr>
      <t>2 Tex. Tax Code § 26.012(14)</t>
    </r>
  </si>
  <si>
    <r>
      <rPr>
        <b/>
        <sz val="12"/>
        <color indexed="8"/>
        <rFont val="Arial"/>
        <family val="2"/>
      </rPr>
      <t>Preliminary 2019 adjusted taxable value</t>
    </r>
    <r>
      <rPr>
        <sz val="12"/>
        <color indexed="8"/>
        <rFont val="Arial"/>
        <family val="2"/>
      </rPr>
      <t>. Subtract Line 2 from Line 1.</t>
    </r>
  </si>
  <si>
    <t>2019 total adopted tax rate.</t>
  </si>
  <si>
    <t>A.  Original 2019 ARB values:</t>
  </si>
  <si>
    <t xml:space="preserve">B.  2019 values resulting from final court decisions:                      </t>
  </si>
  <si>
    <r>
      <rPr>
        <b/>
        <sz val="12"/>
        <rFont val="Arial"/>
        <family val="2"/>
      </rPr>
      <t>C.  2019 value loss.</t>
    </r>
    <r>
      <rPr>
        <sz val="12"/>
        <rFont val="Arial"/>
        <family val="2"/>
      </rPr>
      <t xml:space="preserve"> Subtract B from A.</t>
    </r>
    <r>
      <rPr>
        <vertAlign val="superscript"/>
        <sz val="12"/>
        <rFont val="Arial"/>
        <family val="2"/>
      </rPr>
      <t>3 Tex. Tax Code § 26.012(13)</t>
    </r>
  </si>
  <si>
    <r>
      <rPr>
        <b/>
        <sz val="12"/>
        <color indexed="8"/>
        <rFont val="Arial"/>
        <family val="2"/>
      </rPr>
      <t>C. 2019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</si>
  <si>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2019 Chapter 42 related adjusted values.</t>
    </r>
    <r>
      <rPr>
        <sz val="12"/>
        <color indexed="8"/>
        <rFont val="Arial"/>
        <family val="2"/>
      </rPr>
      <t xml:space="preserve"> Add Line 5 and Line 6.</t>
    </r>
  </si>
  <si>
    <t>2020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</si>
  <si>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</si>
  <si>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2019 taxable value, adjusted for actual and potential court-ordered adjustments.</t>
    </r>
    <r>
      <rPr>
        <sz val="12"/>
        <rFont val="Arial"/>
        <family val="2"/>
      </rPr>
      <t xml:space="preserve"> Add Line 3 and Line 7.</t>
    </r>
  </si>
  <si>
    <r>
      <rPr>
        <b/>
        <sz val="12"/>
        <rFont val="Arial"/>
        <family val="2"/>
      </rPr>
      <t>2019 taxable value of property in territory the taxing unit deannexed after Jan. 1, 2019.</t>
    </r>
    <r>
      <rPr>
        <sz val="12"/>
        <rFont val="Arial"/>
        <family val="2"/>
      </rPr>
      <t xml:space="preserve"> Enter the 2019 value of property in deannexed territory. </t>
    </r>
    <r>
      <rPr>
        <vertAlign val="superscript"/>
        <sz val="12"/>
        <rFont val="Arial"/>
        <family val="2"/>
      </rPr>
      <t>5 Tex. Tax Code § 26.012(15)</t>
    </r>
  </si>
  <si>
    <r>
      <rPr>
        <b/>
        <sz val="12"/>
        <rFont val="Arial"/>
        <family val="2"/>
      </rPr>
      <t>2019 taxable value lost because property first qualified for an exemption in 2020.</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2020 does not create a new exemption or reduce taxable value.                                                     
</t>
    </r>
  </si>
  <si>
    <r>
      <rPr>
        <sz val="10"/>
        <color indexed="8"/>
        <rFont val="Times New Roman"/>
        <family val="1"/>
      </rPr>
      <t xml:space="preserve">A.  Absolute exemptions. </t>
    </r>
    <r>
      <rPr>
        <sz val="12"/>
        <rFont val="Arial"/>
        <family val="2"/>
      </rPr>
      <t>Use 2019 market value:</t>
    </r>
  </si>
  <si>
    <r>
      <rPr>
        <b/>
        <sz val="12"/>
        <rFont val="Arial"/>
        <family val="2"/>
      </rPr>
      <t>B.  Partial exemptions.</t>
    </r>
    <r>
      <rPr>
        <sz val="12"/>
        <rFont val="Arial"/>
        <family val="2"/>
      </rPr>
      <t xml:space="preserve"> 2020 exemption amount or 2020 percentage exemption times 2019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</si>
  <si>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</si>
  <si>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2019 taxable value lost because property first qualified for agricultural appraisal (1-d or 1-d-1), timber appraisal, recreational/scenic appraisal or public access airport special appraisal in 2020.</t>
    </r>
    <r>
      <rPr>
        <sz val="12"/>
        <rFont val="Arial"/>
        <family val="2"/>
      </rPr>
      <t xml:space="preserve"> Use only properties that qualified in 2020 for the first time; do not use properties that qualified in 2019.
</t>
    </r>
  </si>
  <si>
    <t>A.  2019 market value:</t>
  </si>
  <si>
    <t xml:space="preserve">B.  2020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</si>
  <si>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</si>
  <si>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</si>
  <si>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color indexed="8"/>
        <rFont val="Arial"/>
        <family val="2"/>
      </rPr>
      <t>Adjusted 2019 taxable value.</t>
    </r>
    <r>
      <rPr>
        <sz val="12"/>
        <color indexed="8"/>
        <rFont val="Arial"/>
        <family val="2"/>
      </rPr>
      <t xml:space="preserve"> Subtract Line 12 from Line 8.</t>
    </r>
  </si>
  <si>
    <r>
      <rPr>
        <b/>
        <sz val="12"/>
        <color indexed="8"/>
        <rFont val="Arial"/>
        <family val="2"/>
      </rPr>
      <t>Adjusted 2019 total levy</t>
    </r>
    <r>
      <rPr>
        <sz val="12"/>
        <color indexed="8"/>
        <rFont val="Arial"/>
        <family val="2"/>
      </rPr>
      <t>.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</si>
  <si>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taxing unit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</si>
  <si>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Taxes in tax increment financing (TIF) for tax year 2019.</t>
    </r>
    <r>
      <rPr>
        <sz val="12"/>
        <color indexed="8"/>
        <rFont val="Arial"/>
        <family val="2"/>
      </rPr>
      <t xml:space="preserve"> Enter the amount of taxes paid into the tax increment fund for a reinvestment zone as agreed by the taxing unit. If the taxing unit has no 2020 captured appraised value in Line 18D, enter 0. </t>
    </r>
    <r>
      <rPr>
        <vertAlign val="superscript"/>
        <sz val="12"/>
        <color indexed="8"/>
        <rFont val="Arial"/>
        <family val="2"/>
      </rPr>
      <t>9 Tex. Tax Code § 26.03(c)</t>
    </r>
  </si>
  <si>
    <r>
      <rPr>
        <b/>
        <sz val="12"/>
        <color indexed="8"/>
        <rFont val="Arial"/>
        <family val="2"/>
      </rPr>
      <t>Adjusted 2019 levy with refunds and TIF adjustment.</t>
    </r>
    <r>
      <rPr>
        <sz val="12"/>
        <color indexed="8"/>
        <rFont val="Arial"/>
        <family val="2"/>
      </rPr>
      <t xml:space="preserve"> Add Lines 14, and 15, subtract Line 16. </t>
    </r>
    <r>
      <rPr>
        <vertAlign val="superscript"/>
        <sz val="12"/>
        <color indexed="8"/>
        <rFont val="Arial"/>
        <family val="2"/>
      </rPr>
      <t>10 Tex. Tax Code § 26.012(13)</t>
    </r>
  </si>
  <si>
    <r>
      <rPr>
        <b/>
        <sz val="12"/>
        <rFont val="Arial"/>
        <family val="2"/>
      </rPr>
      <t>Total 2020 taxable value on the 2020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</si>
  <si>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</si>
  <si>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</si>
  <si>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</si>
  <si>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2020 captured appraised value of property taxable by a taxing unit in a tax increment financing zone for which the 2020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</si>
  <si>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</si>
  <si>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</si>
  <si>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</si>
  <si>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2020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</si>
  <si>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</si>
  <si>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2020 tax ceilings.</t>
    </r>
    <r>
      <rPr>
        <sz val="12"/>
        <color indexed="8"/>
        <rFont val="Arial"/>
        <family val="2"/>
      </rPr>
      <t xml:space="preserve"> Counties, cities and junior colleges enter 2020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 </t>
    </r>
    <r>
      <rPr>
        <vertAlign val="superscript"/>
        <sz val="12"/>
        <color indexed="8"/>
        <rFont val="Arial"/>
        <family val="2"/>
      </rPr>
      <t>16 Tex. Tax Code § 26.012(6)(B)</t>
    </r>
  </si>
  <si>
    <r>
      <rPr>
        <b/>
        <sz val="12"/>
        <color indexed="8"/>
        <rFont val="Arial"/>
        <family val="2"/>
      </rPr>
      <t>2020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</si>
  <si>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t>
    </r>
    <r>
      <rPr>
        <vertAlign val="superscript"/>
        <sz val="12"/>
        <color indexed="8"/>
        <rFont val="Arial"/>
        <family val="2"/>
      </rPr>
      <t>18 Tex. Tax Code § 26.012(17)</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</si>
  <si>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2019 and be located in a new improvement. New improvements </t>
    </r>
    <r>
      <rPr>
        <b/>
        <sz val="12"/>
        <color indexed="8"/>
        <rFont val="Arial"/>
        <family val="2"/>
      </rPr>
      <t>do</t>
    </r>
    <r>
      <rPr>
        <sz val="12"/>
        <color indexed="8"/>
        <rFont val="Arial"/>
        <family val="2"/>
      </rPr>
      <t xml:space="preserve"> include property on which a tax abatement agreement has expired for 2020. </t>
    </r>
    <r>
      <rPr>
        <vertAlign val="superscript"/>
        <sz val="12"/>
        <color indexed="8"/>
        <rFont val="Arial"/>
        <family val="2"/>
      </rPr>
      <t>19 Tex. Tax Code § 26.012(17)</t>
    </r>
  </si>
  <si>
    <r>
      <rPr>
        <b/>
        <sz val="12"/>
        <color indexed="8"/>
        <rFont val="Arial"/>
        <family val="2"/>
      </rPr>
      <t>Total adjustments to the 2020 taxable value.</t>
    </r>
    <r>
      <rPr>
        <sz val="12"/>
        <color indexed="8"/>
        <rFont val="Arial"/>
        <family val="2"/>
      </rPr>
      <t xml:space="preserve"> Add Lines 22 and 23.</t>
    </r>
  </si>
  <si>
    <r>
      <rPr>
        <b/>
        <sz val="12"/>
        <color indexed="8"/>
        <rFont val="Arial"/>
        <family val="2"/>
      </rPr>
      <t>Adjusted 2020 taxable value.</t>
    </r>
    <r>
      <rPr>
        <sz val="12"/>
        <color indexed="8"/>
        <rFont val="Arial"/>
        <family val="2"/>
      </rPr>
      <t xml:space="preserve"> Subtract Line 24 from Line 21.</t>
    </r>
  </si>
  <si>
    <r>
      <rPr>
        <b/>
        <sz val="12"/>
        <color indexed="8"/>
        <rFont val="Arial"/>
        <family val="2"/>
      </rPr>
      <t>2020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</si>
  <si>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2020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</si>
  <si>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</si>
  <si>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2019 M&amp;O tax rate. </t>
    </r>
    <r>
      <rPr>
        <sz val="11"/>
        <color indexed="8"/>
        <rFont val="Arial"/>
        <family val="2"/>
      </rPr>
      <t>Enter the 2019 M&amp;O tax rate.</t>
    </r>
  </si>
  <si>
    <r>
      <rPr>
        <sz val="10"/>
        <color indexed="8"/>
        <rFont val="Times New Roman"/>
        <family val="1"/>
      </rPr>
      <t xml:space="preserve">2019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</si>
  <si>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2019 M&amp;O levy.</t>
    </r>
    <r>
      <rPr>
        <sz val="11"/>
        <color indexed="8"/>
        <rFont val="Arial"/>
        <family val="2"/>
      </rPr>
      <t xml:space="preserve"> Multiply Line 28 by Line 29 and divide by $100</t>
    </r>
  </si>
  <si>
    <r>
      <rPr>
        <b/>
        <sz val="12"/>
        <color indexed="8"/>
        <rFont val="Arial"/>
        <family val="2"/>
      </rPr>
      <t>Adjusted 2019 levy for calculating NNR M&amp;O rate.</t>
    </r>
    <r>
      <rPr>
        <sz val="12"/>
        <color indexed="8"/>
        <rFont val="Arial"/>
        <family val="2"/>
      </rPr>
      <t xml:space="preserve"> Add Line 31E to Line 30.
</t>
    </r>
  </si>
  <si>
    <r>
      <rPr>
        <b/>
        <sz val="11"/>
        <color indexed="8"/>
        <rFont val="Arial"/>
        <family val="2"/>
      </rPr>
      <t>A.</t>
    </r>
    <r>
      <rPr>
        <sz val="11"/>
        <color indexed="8"/>
        <rFont val="Arial"/>
        <family val="2"/>
      </rPr>
      <t xml:space="preserve"> </t>
    </r>
    <r>
      <rPr>
        <b/>
        <sz val="11"/>
        <color indexed="8"/>
        <rFont val="Arial"/>
        <family val="2"/>
      </rPr>
      <t>2019 sales tax specifically to reduce property taxes.</t>
    </r>
    <r>
      <rPr>
        <sz val="11"/>
        <color indexed="8"/>
        <rFont val="Arial"/>
        <family val="2"/>
      </rPr>
      <t xml:space="preserve"> For cities, counties and hospital districts, enter the amount of additional sales tax collected and spent on M&amp;O expenses in 2019, if any. Other taxing units, enter 0. Counties must exclude any amount that was spent for economic development grants from the amount of sales tax spent</t>
    </r>
  </si>
  <si>
    <r>
      <rPr>
        <b/>
        <sz val="11"/>
        <color indexed="8"/>
        <rFont val="Arial"/>
        <family val="2"/>
      </rPr>
      <t>B. M&amp;O taxes refunded for years preceding tax year 2019.</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2019. This line applies only to tax years preceding tax year 2019                                                                  </t>
    </r>
  </si>
  <si>
    <r>
      <rPr>
        <b/>
        <sz val="11"/>
        <color indexed="8"/>
        <rFont val="Arial"/>
        <family val="2"/>
      </rPr>
      <t>C. 2019 taxes in TIF</t>
    </r>
    <r>
      <rPr>
        <sz val="11"/>
        <color indexed="8"/>
        <rFont val="Arial"/>
        <family val="2"/>
      </rPr>
      <t xml:space="preserve">. Enter the amount of taxes paid into the tax increment fund for a reinvestment zone as agreed by the taxing unit. If the taxing unit has no 2020 captured appraised value in Line 18D, enter 0                                                   </t>
    </r>
  </si>
  <si>
    <r>
      <rPr>
        <b/>
        <sz val="11"/>
        <color indexed="9"/>
        <rFont val="Calibri"/>
        <family val="2"/>
      </rPr>
      <t>D. 2019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E below. The taxing unit receiving the function will add this amount in E below. Other taxing units enter 0                                                                                                     </t>
    </r>
  </si>
  <si>
    <t>SELECT TRANSFERRING FUNCTION STATE (NA, DISCONTINUED, RECEIVED)</t>
  </si>
  <si>
    <t>NA</t>
  </si>
  <si>
    <r>
      <rPr>
        <b/>
        <sz val="11"/>
        <color indexed="8"/>
        <rFont val="Arial"/>
        <family val="2"/>
      </rPr>
      <t>E. 2019 M&amp;O levy adjustments.</t>
    </r>
    <r>
      <rPr>
        <sz val="11"/>
        <color indexed="8"/>
        <rFont val="Arial"/>
        <family val="2"/>
      </rPr>
      <t xml:space="preserve"> Add A and B, then subtract C. For taxing unit with D, subtract if discontinuing function and add if receiving function                                                                                                 </t>
    </r>
  </si>
  <si>
    <r>
      <rPr>
        <b/>
        <sz val="11"/>
        <color indexed="8"/>
        <rFont val="Arial"/>
        <family val="2"/>
      </rPr>
      <t>Adjusted 2020 taxable value.</t>
    </r>
    <r>
      <rPr>
        <sz val="11"/>
        <color indexed="8"/>
        <rFont val="Arial"/>
        <family val="2"/>
      </rPr>
      <t xml:space="preserve"> Enter the amount in Line 25 of the No-New-Revenue Tax Rate Worksheet</t>
    </r>
  </si>
  <si>
    <r>
      <rPr>
        <b/>
        <sz val="11"/>
        <color indexed="8"/>
        <rFont val="Arial"/>
        <family val="2"/>
      </rPr>
      <t>2020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</si>
  <si>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Enter the rate calculated in C. If not applicable, enter 0.</t>
    </r>
  </si>
  <si>
    <r>
      <rPr>
        <b/>
        <sz val="11"/>
        <color indexed="8"/>
        <rFont val="Arial"/>
        <family val="2"/>
      </rPr>
      <t>A. 2020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</si>
  <si>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t>
    </r>
    <r>
      <rPr>
        <sz val="11"/>
        <color indexed="8"/>
        <rFont val="Arial"/>
        <family val="2"/>
      </rPr>
      <t xml:space="preserve">  </t>
    </r>
    <r>
      <rPr>
        <b/>
        <sz val="11"/>
        <color indexed="8"/>
        <rFont val="Arial"/>
        <family val="2"/>
      </rPr>
      <t>2019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</si>
  <si>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t>C. Subtract B from A and divide by Line 32 and multiply by $100</t>
  </si>
  <si>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Enter the rate calculated in C. If not applicable, enter 0.</t>
    </r>
  </si>
  <si>
    <r>
      <rPr>
        <b/>
        <sz val="11"/>
        <color indexed="8"/>
        <rFont val="Arial"/>
        <family val="2"/>
      </rPr>
      <t>A. 2020 indigent health care expenditures</t>
    </r>
    <r>
      <rPr>
        <sz val="11"/>
        <color indexed="8"/>
        <rFont val="Arial"/>
        <family val="2"/>
      </rPr>
      <t>. Enter the amount paid by a taxing unit providing for the maintenance and operation cost of providing indigent health care for the period beginning on July 1, 2019 and ending on June 30, 2020, less any state assistance received for the same purpose</t>
    </r>
  </si>
  <si>
    <r>
      <rPr>
        <b/>
        <sz val="11"/>
        <color indexed="8"/>
        <rFont val="Arial"/>
        <family val="2"/>
      </rPr>
      <t>B. 2019 indigent health care expenditures.</t>
    </r>
    <r>
      <rPr>
        <sz val="11"/>
        <color indexed="8"/>
        <rFont val="Arial"/>
        <family val="2"/>
      </rPr>
      <t xml:space="preserve"> Enter the amount paid by a taxing unit providing for the maintenance and operation cost of providing indigent health care for the period beginning on July 1, 2018 and ending on June 30, 2019, less any state assistance received for the same purpose</t>
    </r>
  </si>
  <si>
    <t xml:space="preserve">2020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</si>
  <si>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r>
      <rPr>
        <sz val="11"/>
        <rFont val="Arial"/>
        <family val="2"/>
      </rPr>
      <t xml:space="preserve"> Enter the lessor of C and D. If not applicable, enter 0</t>
    </r>
  </si>
  <si>
    <r>
      <rPr>
        <b/>
        <sz val="11"/>
        <rFont val="Arial"/>
        <family val="2"/>
      </rPr>
      <t>A.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</si>
  <si>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B. 2019 indigent defense compensation expenditures.</t>
    </r>
    <r>
      <rPr>
        <sz val="11"/>
        <rFont val="Arial"/>
        <family val="2"/>
      </rPr>
      <t xml:space="preserve"> Enter the amount paid by a county to provide appointed counsel for indigent individuals for the period beginning on July 1, 2018 and ending on June 30, 2019,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</si>
  <si>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</si>
  <si>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</si>
  <si>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r>
      <rPr>
        <sz val="11"/>
        <rFont val="Arial"/>
        <family val="2"/>
      </rPr>
      <t xml:space="preserve">  Enter the lessor of C and D, if applicable. If not applicable, enter 0.</t>
    </r>
  </si>
  <si>
    <r>
      <rPr>
        <b/>
        <sz val="11"/>
        <rFont val="Arial"/>
        <family val="2"/>
      </rPr>
      <t>A.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</si>
  <si>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D.</t>
    </r>
    <r>
      <rPr>
        <sz val="11"/>
        <rFont val="Arial"/>
        <family val="2"/>
      </rPr>
      <t xml:space="preserve"> Multiply B by 0.08 and divide by Line 32 and multiply by $100</t>
    </r>
  </si>
  <si>
    <r>
      <rPr>
        <b/>
        <sz val="12"/>
        <rFont val="Arial"/>
        <family val="2"/>
      </rPr>
      <t>Adjusted 2020 NNR M&amp;O rate.</t>
    </r>
    <r>
      <rPr>
        <sz val="12"/>
        <rFont val="Arial"/>
        <family val="2"/>
      </rPr>
      <t xml:space="preserve"> Add Lines 33, 34, 35, 36, and 37.</t>
    </r>
  </si>
  <si>
    <r>
      <rPr>
        <b/>
        <sz val="11"/>
        <rFont val="Arial"/>
        <family val="2"/>
      </rPr>
      <t>2020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38 by 1.08.
- or -
</t>
    </r>
    <r>
      <rPr>
        <b/>
        <sz val="11"/>
        <rFont val="Arial"/>
        <family val="2"/>
      </rPr>
      <t>Other Taxing Unit.</t>
    </r>
    <r>
      <rPr>
        <sz val="11"/>
        <rFont val="Arial"/>
        <family val="2"/>
      </rPr>
      <t xml:space="preserve"> If the taxing unit does not qualify as a special taxing unit, multiply Line 38 by 1.035.
- or -</t>
    </r>
    <r>
      <rPr>
        <b/>
        <sz val="11"/>
        <rFont val="Arial"/>
        <family val="2"/>
      </rPr>
      <t xml:space="preserve">
Taxing unit affected by disaster declaration.</t>
    </r>
    <r>
      <rPr>
        <sz val="11"/>
        <rFont val="Arial"/>
        <family val="2"/>
      </rPr>
      <t xml:space="preserve"> If the taxing unit is located in an area declared as disaster area, the governing body may direct the person calculating the voter-approval rate to calculate in the manner provided for a special taxing unit. The taxing unit shall continue to calculate the voter-approval rate in this manner until the earlier of 1) the second year in which total taxable value on the certified appraisal roll exceeds the total taxable value of the tax year in which the disaster occurred, and 2) the third tax year after the tax year in which the disaster occurred. If the taxing unit qualifies under this scenario, multiply Line 38 by 1.08. 27 </t>
    </r>
    <r>
      <rPr>
        <vertAlign val="superscript"/>
        <sz val="11"/>
        <rFont val="Arial"/>
        <family val="2"/>
      </rPr>
      <t>27 Tex. Tax Code § 26.04(c-1)</t>
    </r>
  </si>
  <si>
    <r>
      <rPr>
        <b/>
        <sz val="11"/>
        <color indexed="8"/>
        <rFont val="Arial"/>
        <family val="2"/>
      </rPr>
      <t>Total 2020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</si>
  <si>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 xml:space="preserve">A. Debt </t>
    </r>
    <r>
      <rPr>
        <sz val="11"/>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</si>
  <si>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</si>
  <si>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</si>
  <si>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</si>
  <si>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</si>
  <si>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28 Tex. Tax Code § 26.012(10) and 26.04(b)</t>
    </r>
  </si>
  <si>
    <r>
      <rPr>
        <b/>
        <sz val="12"/>
        <color indexed="8"/>
        <rFont val="Arial"/>
        <family val="2"/>
      </rPr>
      <t>Adjusted 2020 debt.</t>
    </r>
    <r>
      <rPr>
        <sz val="12"/>
        <color indexed="8"/>
        <rFont val="Arial"/>
        <family val="2"/>
      </rPr>
      <t xml:space="preserve"> Subtract Line 41 from Line 40E.</t>
    </r>
  </si>
  <si>
    <r>
      <rPr>
        <b/>
        <sz val="11"/>
        <color indexed="8"/>
        <rFont val="Arial"/>
        <family val="2"/>
      </rPr>
      <t>2020 anticipated collection rate.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 </t>
    </r>
    <r>
      <rPr>
        <vertAlign val="superscript"/>
        <sz val="11"/>
        <color indexed="8"/>
        <rFont val="Arial"/>
        <family val="2"/>
      </rPr>
      <t>29 Tex. Tax Code § 26.04(h), (h-1) and (h-2)</t>
    </r>
  </si>
  <si>
    <r>
      <rPr>
        <b/>
        <sz val="11"/>
        <color indexed="8"/>
        <rFont val="Arial"/>
        <family val="2"/>
      </rPr>
      <t>A.</t>
    </r>
    <r>
      <rPr>
        <sz val="11"/>
        <color indexed="8"/>
        <rFont val="Arial"/>
        <family val="2"/>
      </rPr>
      <t xml:space="preserve"> Enter the 2020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</si>
  <si>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2019 actual collection rate.</t>
    </r>
  </si>
  <si>
    <r>
      <rPr>
        <b/>
        <sz val="11"/>
        <color indexed="8"/>
        <rFont val="Arial"/>
        <family val="2"/>
      </rPr>
      <t>C.</t>
    </r>
    <r>
      <rPr>
        <sz val="11"/>
        <color indexed="8"/>
        <rFont val="Arial"/>
        <family val="2"/>
      </rPr>
      <t xml:space="preserve"> Enter the 2018 actual collection rate</t>
    </r>
  </si>
  <si>
    <r>
      <rPr>
        <b/>
        <sz val="11"/>
        <color indexed="8"/>
        <rFont val="Arial"/>
        <family val="2"/>
      </rPr>
      <t>D.</t>
    </r>
    <r>
      <rPr>
        <sz val="11"/>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</si>
  <si>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</si>
  <si>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</si>
  <si>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2020 debt rate.</t>
    </r>
    <r>
      <rPr>
        <sz val="12"/>
        <color indexed="8"/>
        <rFont val="Arial"/>
        <family val="2"/>
      </rPr>
      <t xml:space="preserve"> Divide Line 44 by Line 45 and multiply by $100.</t>
    </r>
  </si>
  <si>
    <r>
      <rPr>
        <b/>
        <sz val="12"/>
        <color indexed="8"/>
        <rFont val="Arial"/>
        <family val="2"/>
      </rPr>
      <t>2020 voter-approval tax rate.</t>
    </r>
    <r>
      <rPr>
        <sz val="12"/>
        <color indexed="8"/>
        <rFont val="Arial"/>
        <family val="2"/>
      </rPr>
      <t xml:space="preserve"> Add Lines 39 and 46.</t>
    </r>
  </si>
  <si>
    <r>
      <rPr>
        <b/>
        <sz val="11"/>
        <color indexed="8"/>
        <rFont val="Arial"/>
        <family val="2"/>
      </rPr>
      <t xml:space="preserve">COUNTIES ONLY. </t>
    </r>
    <r>
      <rPr>
        <sz val="11"/>
        <color indexed="8"/>
        <rFont val="Arial"/>
        <family val="2"/>
      </rPr>
      <t>Add together the voter-approval tax rates for each type of tax the county levies. The total is the 2020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</si>
  <si>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</si>
  <si>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</si>
  <si>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</si>
  <si>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 xml:space="preserve">Taxable Sales. </t>
    </r>
    <r>
      <rPr>
        <sz val="11"/>
        <color indexed="8"/>
        <rFont val="Arial"/>
        <family val="2"/>
      </rPr>
      <t xml:space="preserve">For taxing units that adopted the sales tax in November 2019 or May 2020,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2019,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</si>
  <si>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Multiply the amount on Line 49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2019.</t>
    </r>
    <r>
      <rPr>
        <sz val="12"/>
        <color indexed="8"/>
        <rFont val="Arial"/>
        <family val="2"/>
      </rPr>
      <t xml:space="preserve">  Enter the sales tax revenue for the previous four quarters. Do not multiply by .95.</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</si>
  <si>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</si>
  <si>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50 by Line 51 and multiply by $100.</t>
    </r>
  </si>
  <si>
    <r>
      <rPr>
        <b/>
        <sz val="12"/>
        <color indexed="8"/>
        <rFont val="Arial"/>
        <family val="2"/>
      </rPr>
      <t>2020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</si>
  <si>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2020 NNR tax rate, adjusted for sales tax.</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Subtract Line 52 from Line 53. Skip to Line 55 if you adopted the additional sales tax before November 2019.</t>
    </r>
  </si>
  <si>
    <r>
      <rPr>
        <b/>
        <sz val="12"/>
        <color indexed="8"/>
        <rFont val="Arial"/>
        <family val="2"/>
      </rPr>
      <t>2020 voter-approval tax rate, unadjusted for sales tax.</t>
    </r>
    <r>
      <rPr>
        <vertAlign val="superscript"/>
        <sz val="12"/>
        <color indexed="8"/>
        <rFont val="Arial"/>
        <family val="2"/>
      </rPr>
      <t>36 Tex. Tax Code § 26.04(c)</t>
    </r>
    <r>
      <rPr>
        <sz val="12"/>
        <color indexed="8"/>
        <rFont val="Arial"/>
        <family val="2"/>
      </rPr>
      <t xml:space="preserve">  Enter the rate from Line 47 or 48, as applicable, of the Voter-Approval Tax Rate Worksheet.</t>
    </r>
  </si>
  <si>
    <t>Form 50-856</t>
  </si>
  <si>
    <r>
      <rPr>
        <b/>
        <sz val="12"/>
        <color indexed="8"/>
        <rFont val="Arial"/>
        <family val="2"/>
      </rPr>
      <t>2020 voter-approval tax rate, adjusted for sales tax</t>
    </r>
    <r>
      <rPr>
        <sz val="12"/>
        <color indexed="8"/>
        <rFont val="Arial"/>
        <family val="2"/>
      </rPr>
      <t>. Subtract Line 52 from Line 55</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</si>
  <si>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</si>
  <si>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</si>
  <si>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</si>
  <si>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</si>
  <si>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57 by Line 58 and multiply by $100.</t>
    </r>
  </si>
  <si>
    <r>
      <rPr>
        <b/>
        <sz val="12"/>
        <color indexed="8"/>
        <rFont val="Arial"/>
        <family val="2"/>
      </rPr>
      <t>2020 voter-approval tax rate, adjusted for pollution control.</t>
    </r>
    <r>
      <rPr>
        <sz val="12"/>
        <color indexed="8"/>
        <rFont val="Arial"/>
        <family val="2"/>
      </rPr>
      <t xml:space="preserve"> Add Line 59 to one of the following lines (as applicable): Line 47, Line 48 (counties) or Line 56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</si>
  <si>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</si>
  <si>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For each tax year before 2020, the difference between the adopted tax rate and voter-approval rate is considered zero, therefore the unused increment rate for 2020 is zero. </t>
    </r>
    <r>
      <rPr>
        <vertAlign val="superscript"/>
        <sz val="11"/>
        <color indexed="8"/>
        <rFont val="Arial"/>
        <family val="2"/>
      </rPr>
      <t>40 Tex. Tax Code § 26.013(c)</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 xml:space="preserve">41 Tex. Tax Code § 26.063(a)(1) </t>
    </r>
  </si>
  <si>
    <t>Unused Increment Rate Worksheet</t>
  </si>
  <si>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</si>
  <si>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</si>
  <si>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</si>
  <si>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unused increment rate.</t>
    </r>
    <r>
      <rPr>
        <sz val="12"/>
        <color indexed="8"/>
        <rFont val="Arial"/>
        <family val="2"/>
      </rPr>
      <t xml:space="preserve"> Add Lines 61, 62 and 63.</t>
    </r>
  </si>
  <si>
    <r>
      <rPr>
        <b/>
        <sz val="12"/>
        <color indexed="8"/>
        <rFont val="Arial"/>
        <family val="2"/>
      </rPr>
      <t>2020 voter-approval tax rate, adjusted for unused increment rate.</t>
    </r>
    <r>
      <rPr>
        <sz val="12"/>
        <color indexed="8"/>
        <rFont val="Arial"/>
        <family val="2"/>
      </rPr>
      <t xml:space="preserve"> Add Line 64 to one of the following lines (as applicable): Line 47, Line 48 (counties), Line 56 (taxing units with the additional sales tax) or Line 60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</si>
  <si>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</si>
  <si>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42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43 Tex. Tax Code § 26.063(a)(1)</t>
    </r>
  </si>
  <si>
    <t>De Minimis Rate Worksheet</t>
  </si>
  <si>
    <r>
      <rPr>
        <b/>
        <sz val="12"/>
        <color indexed="8"/>
        <rFont val="Arial"/>
        <family val="2"/>
      </rPr>
      <t>Adjusted 2020 NNR M&amp;O tax rate</t>
    </r>
    <r>
      <rPr>
        <sz val="12"/>
        <color indexed="8"/>
        <rFont val="Arial"/>
        <family val="2"/>
      </rPr>
      <t>. Enter the rate from Line 38 of the Voter-Approval Tax Rate Worksheet</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</si>
  <si>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</si>
  <si>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67 and multiply by $100</t>
    </r>
  </si>
  <si>
    <r>
      <rPr>
        <b/>
        <sz val="12"/>
        <color indexed="8"/>
        <rFont val="Arial"/>
        <family val="2"/>
      </rPr>
      <t>2020 debt rate.</t>
    </r>
    <r>
      <rPr>
        <sz val="12"/>
        <color indexed="8"/>
        <rFont val="Arial"/>
        <family val="2"/>
      </rPr>
      <t xml:space="preserve"> Enter the rate from Line 46 of the Voter- Approval Tax Rate Worksheet</t>
    </r>
  </si>
  <si>
    <r>
      <rPr>
        <b/>
        <sz val="12"/>
        <color indexed="8"/>
        <rFont val="Arial"/>
        <family val="2"/>
      </rPr>
      <t>De minimis rate.</t>
    </r>
    <r>
      <rPr>
        <sz val="12"/>
        <color indexed="8"/>
        <rFont val="Arial"/>
        <family val="2"/>
      </rPr>
      <t xml:space="preserve"> Add Lines 66, 68 and 69.</t>
    </r>
  </si>
  <si>
    <t>SECTION 7: Total Tax Rate</t>
  </si>
  <si>
    <t>No-new-revenue tax rate. As applicable, enter the 2020 NNR tax rate from: Line 26, Line 27 (counties), or Line 54 (adjusted for sales tax).</t>
  </si>
  <si>
    <t>Voter-approval tax rate As applicable, enter the 2020 voter-approval tax rate from: Line 47, Line 48 (counties), Line 56 (adjusted for sales tax), Line 60 (adjusted for pollution control), or Line 65 (adjusted for unused increment).</t>
  </si>
  <si>
    <t>De minimis rate. If applicable, enter the de minimis rate from Line 70</t>
  </si>
  <si>
    <t>SECTION 8: Taxing Unit Representative Name and Signature</t>
  </si>
  <si>
    <r>
      <rPr>
        <sz val="10"/>
        <color indexed="8"/>
        <rFont val="Times New Roman"/>
        <family val="1"/>
      </rPr>
      <t xml:space="preserve">Enter the name of the person preparing the tax rate as authorized by the governing body of the taxing unit. By signing below, you certify that you are the designated officer or employee of the taxing unit and have calculated the tax rates in accordance with requirements in Tax Code. </t>
    </r>
    <r>
      <rPr>
        <vertAlign val="superscript"/>
        <sz val="12"/>
        <color indexed="8"/>
        <rFont val="Arial"/>
        <family val="2"/>
      </rPr>
      <t>44 Tex. Tax Code § 26.04(c)</t>
    </r>
  </si>
  <si>
    <t>Printed Name of Taxing Unit Representative</t>
  </si>
  <si>
    <t>Tax Unit Representative</t>
  </si>
  <si>
    <t>For additional copies, visit: comptroller.texas.gov/taxes/property-tax</t>
  </si>
  <si>
    <t>50-856      06-20/6</t>
  </si>
  <si>
    <r>
      <rPr>
        <sz val="10"/>
        <color indexed="8"/>
        <rFont val="Times New Roman"/>
        <family val="1"/>
      </rPr>
      <t xml:space="preserve">Form </t>
    </r>
    <r>
      <rPr>
        <b/>
        <sz val="11"/>
        <color indexed="9"/>
        <rFont val="Times New Roman"/>
        <family val="1"/>
      </rPr>
      <t>50-858</t>
    </r>
  </si>
  <si>
    <t>2020 Water District Voter-Approval Tax Rate Worksheet                            for Low Tax Rate and Developing Districts</t>
  </si>
  <si>
    <t>updated 7/8/20</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</si>
  <si>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</si>
  <si>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</si>
  <si>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</si>
  <si>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</si>
  <si>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</si>
  <si>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</si>
  <si>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2019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</si>
  <si>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2 Tex. Water Code § 49.236(a)(2)(D)</t>
    </r>
  </si>
  <si>
    <r>
      <rPr>
        <sz val="10"/>
        <color indexed="8"/>
        <rFont val="Times New Roman"/>
        <family val="1"/>
      </rPr>
      <t xml:space="preserve">2019 average taxable value of residence homestead. </t>
    </r>
    <r>
      <rPr>
        <sz val="12"/>
        <color indexed="8"/>
        <rFont val="Arial"/>
        <family val="2"/>
      </rPr>
      <t>Line 1 minus Line 2.</t>
    </r>
  </si>
  <si>
    <t>2019 adopted M&amp;O tax rate</t>
  </si>
  <si>
    <r>
      <rPr>
        <b/>
        <sz val="12"/>
        <color indexed="8"/>
        <rFont val="Arial"/>
        <family val="2"/>
      </rPr>
      <t xml:space="preserve">2019 M&amp;O tax on average residence homestead. </t>
    </r>
    <r>
      <rPr>
        <sz val="12"/>
        <color indexed="8"/>
        <rFont val="Arial"/>
        <family val="2"/>
      </rPr>
      <t xml:space="preserve">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</si>
  <si>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</si>
  <si>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2020 average appraised value of residence homestead.</t>
  </si>
  <si>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4 Tex. Water Code § 49.236(a)(2)€</t>
    </r>
  </si>
  <si>
    <r>
      <rPr>
        <sz val="10"/>
        <color indexed="8"/>
        <rFont val="Times New Roman"/>
        <family val="1"/>
      </rPr>
      <t xml:space="preserve">2020 average taxable value of residence homestead. </t>
    </r>
    <r>
      <rPr>
        <sz val="12"/>
        <color indexed="8"/>
        <rFont val="Arial"/>
        <family val="2"/>
      </rPr>
      <t>Line 7 minus Line 8.</t>
    </r>
  </si>
  <si>
    <r>
      <rPr>
        <sz val="10"/>
        <color indexed="8"/>
        <rFont val="Times New Roman"/>
        <family val="1"/>
      </rPr>
      <t xml:space="preserve">Highest 2020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</si>
  <si>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t>2020 debt tax rate.</t>
  </si>
  <si>
    <t>2020 contract tax rate</t>
  </si>
  <si>
    <t>2020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</si>
  <si>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</si>
  <si>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</si>
  <si>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2019 average taxable value of residence homestead. </t>
    </r>
    <r>
      <rPr>
        <sz val="12"/>
        <color indexed="8"/>
        <rFont val="Arial"/>
        <family val="2"/>
      </rPr>
      <t>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</si>
  <si>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</si>
  <si>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14 by Line 15</t>
    </r>
  </si>
  <si>
    <r>
      <rPr>
        <sz val="10"/>
        <color indexed="8"/>
        <rFont val="Times New Roman"/>
        <family val="1"/>
      </rPr>
      <t xml:space="preserve">2020 highest amount of taxes per average residence homestead. </t>
    </r>
    <r>
      <rPr>
        <sz val="12"/>
        <color indexed="8"/>
        <rFont val="Arial"/>
        <family val="2"/>
      </rPr>
      <t>Multiply Line 16 by 1.08.</t>
    </r>
  </si>
  <si>
    <r>
      <rPr>
        <sz val="10"/>
        <color indexed="8"/>
        <rFont val="Times New Roman"/>
        <family val="1"/>
      </rPr>
      <t xml:space="preserve">2020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</si>
  <si>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</si>
  <si>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</si>
  <si>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</si>
  <si>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</si>
  <si>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05-20/5</t>
  </si>
  <si>
    <t>Page  2</t>
  </si>
  <si>
    <t xml:space="preserve">50-858• 03-18/2
</t>
  </si>
  <si>
    <r>
      <rPr>
        <sz val="10"/>
        <color indexed="8"/>
        <rFont val="Times New Roman"/>
        <family val="1"/>
      </rPr>
      <t xml:space="preserve">Form </t>
    </r>
    <r>
      <rPr>
        <b/>
        <sz val="11"/>
        <color indexed="9"/>
        <rFont val="Times New Roman"/>
        <family val="1"/>
      </rPr>
      <t>50-860</t>
    </r>
  </si>
  <si>
    <t xml:space="preserve">2020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</si>
  <si>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</si>
  <si>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</si>
  <si>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</si>
  <si>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</si>
  <si>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</si>
  <si>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</si>
  <si>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</si>
  <si>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2020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</si>
  <si>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</si>
  <si>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</si>
  <si>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2019 average taxable value of residence homestead.</t>
    </r>
    <r>
      <rPr>
        <sz val="12"/>
        <color indexed="8"/>
        <rFont val="Arial"/>
        <family val="2"/>
      </rPr>
      <t xml:space="preserve"> 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</si>
  <si>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</si>
  <si>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18 by Line 19</t>
    </r>
  </si>
  <si>
    <r>
      <rPr>
        <sz val="10"/>
        <color indexed="8"/>
        <rFont val="Times New Roman"/>
        <family val="1"/>
      </rPr>
      <t xml:space="preserve">2020 mandatory election amount of taxes per average residence homestead. </t>
    </r>
    <r>
      <rPr>
        <sz val="12"/>
        <color indexed="8"/>
        <rFont val="Arial"/>
        <family val="2"/>
      </rPr>
      <t>Multiply Line 20 by 1.035</t>
    </r>
  </si>
  <si>
    <r>
      <rPr>
        <sz val="10"/>
        <color indexed="8"/>
        <rFont val="Times New Roman"/>
        <family val="1"/>
      </rPr>
      <t xml:space="preserve">2020 mandatory election tax rate, before unused increment. </t>
    </r>
    <r>
      <rPr>
        <sz val="12"/>
        <color indexed="8"/>
        <rFont val="Arial"/>
        <family val="2"/>
      </rPr>
      <t>Divide Line 21 by Line 9 and multiply by $100</t>
    </r>
  </si>
  <si>
    <r>
      <rPr>
        <sz val="10"/>
        <color indexed="8"/>
        <rFont val="Times New Roman"/>
        <family val="1"/>
      </rPr>
      <t xml:space="preserve">2020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</si>
  <si>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</si>
  <si>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 xml:space="preserve">50-860• 5-20
</t>
  </si>
  <si>
    <t>Property Tax Form 50-212</t>
  </si>
  <si>
    <t>NOTICE OF TAX RATES</t>
  </si>
  <si>
    <t>Property Tax Rates in</t>
  </si>
  <si>
    <t>(insert taxing unit name)</t>
  </si>
  <si>
    <t>This notice concerns</t>
  </si>
  <si>
    <t>property tax rates for</t>
  </si>
  <si>
    <t>(insert year)</t>
  </si>
  <si>
    <t>This notice provides information about two tax rates. The no-new-revenue tax rate would Impose the same amount of taxes as last year if you compare properties taxed in both years.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t>
  </si>
  <si>
    <t>This year’s no-new-revenue tax rate:</t>
  </si>
  <si>
    <t>Last year’s adjusted taxes (after subtracting taxes on lost property)  . . . . . . . . . . . . . . . . . . . . . . . . . . . . . . . . . . . . . . .</t>
  </si>
  <si>
    <t>$</t>
  </si>
  <si>
    <t>/$100</t>
  </si>
  <si>
    <t>This year’s adjusted taxable value (after subtracting value of new property) . . . . . . . . . . . . . . . . . . . . . . . . . . . . . . . . . . . . . . . . . . .</t>
  </si>
  <si>
    <t xml:space="preserve"> = </t>
  </si>
  <si>
    <t>This year’s no-new-revenue tax rate . . . . . . . . . . . . . . . . . . . . . . . . . . . . . . . . . . . . . . . . . . .</t>
  </si>
  <si>
    <t xml:space="preserve"> + </t>
  </si>
  <si>
    <t>This year’s adjustments to the no-new-revenue tax rate . . . . . . . . . . . . . . . . . . . . . . . . . . . . . . . . . . . . . . . . . . . .</t>
  </si>
  <si>
    <t>This year’s adjusted no-new-revenue tax rate . . . . . . . . . . . . . . . . . . . . . . . . . . . . . . . . . . . . . . . . .</t>
  </si>
  <si>
    <t>This is the maximum rate the taxing unit can propose unless it publishes a notice and holds a hearing.</t>
  </si>
  <si>
    <t>This year’s voter-approval tax rate:</t>
  </si>
  <si>
    <t>Last year’s adjusted operating taxes (after adjusting as required by law)  . . .</t>
  </si>
  <si>
    <t>This year’s adjusted taxable value (after subtracting value of new property) . .</t>
  </si>
  <si>
    <t>This year’s voter-approval operating tax rate</t>
  </si>
  <si>
    <t xml:space="preserve"> x </t>
  </si>
  <si>
    <t>(1.035 or 1.08, as applicable) = this year’s maximum operating rate</t>
  </si>
  <si>
    <t>This year’s debt rate</t>
  </si>
  <si>
    <t xml:space="preserve">The unused increment rate, if applicable </t>
  </si>
  <si>
    <t>This year’s total voter-approval tax rate . . . . . . . . . . . . . . . . . . . . . . . . . . . . . . . . . . . . . . . . . . . . . . .</t>
  </si>
  <si>
    <t>This is the maximum rate the taxing unit can adopt without an election for voter approval.</t>
  </si>
  <si>
    <t>Unencumbered Fund Balances</t>
  </si>
  <si>
    <t>The following estimated balances will be left in the taxing unit’s accounts at the end of the fiscal year. These balances are not encumbered by corresponding
debt obligation.</t>
  </si>
  <si>
    <t>Type of Fund</t>
  </si>
  <si>
    <t>Balance</t>
  </si>
  <si>
    <t xml:space="preserve">For additional copies, visit: </t>
  </si>
  <si>
    <t>comptroller.texas.gov/taxes/property-tax</t>
  </si>
  <si>
    <t>Page 1 • 50-212 • 04-20/16</t>
  </si>
  <si>
    <r>
      <rPr>
        <sz val="10"/>
        <color indexed="8"/>
        <rFont val="Times New Roman"/>
        <family val="1"/>
      </rPr>
      <t xml:space="preserve">Form </t>
    </r>
    <r>
      <rPr>
        <b/>
        <sz val="11"/>
        <rFont val="Times New Roman"/>
        <family val="1"/>
      </rPr>
      <t>50-212</t>
    </r>
  </si>
  <si>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</si>
  <si>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</si>
  <si>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</si>
  <si>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</si>
  <si>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</si>
  <si>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</si>
  <si>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</si>
  <si>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</si>
  <si>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Total required for</t>
  </si>
  <si>
    <t xml:space="preserve">debt service </t>
  </si>
  <si>
    <t>(current year)</t>
  </si>
  <si>
    <t xml:space="preserve"> - </t>
  </si>
  <si>
    <t>Amount (if any) paid from funds listed in unencumbered funds</t>
  </si>
  <si>
    <t>Amount (if any) paid from other resources</t>
  </si>
  <si>
    <t>Excess collections last year</t>
  </si>
  <si>
    <t>Total to be paid from taxes in</t>
  </si>
  <si>
    <t>Amount added in anticipation that the taxing unit will collect</t>
  </si>
  <si>
    <t>only</t>
  </si>
  <si>
    <t xml:space="preserve">% of its taxes in </t>
  </si>
  <si>
    <t>Total Debt Levy</t>
  </si>
  <si>
    <t>No-New-Revenue Tax Rate Adjustments</t>
  </si>
  <si>
    <t>State Criminal Justice Mandate (counties)</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</si>
  <si>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</si>
  <si>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</si>
  <si>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</si>
  <si>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</si>
  <si>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</si>
  <si>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</si>
  <si>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</si>
  <si>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</si>
  <si>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</si>
  <si>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</si>
  <si>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 (counties)</t>
  </si>
  <si>
    <t>spent $</t>
  </si>
  <si>
    <t>from July 1</t>
  </si>
  <si>
    <t>to Jun 30</t>
  </si>
  <si>
    <t xml:space="preserve">(name of taxing unit) </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</si>
  <si>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</si>
  <si>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</si>
  <si>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</si>
  <si>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</si>
  <si>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</si>
  <si>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</si>
  <si>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</si>
  <si>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This notice contains a summary of the no-new-revenue and voter-approval calculations as</t>
  </si>
  <si>
    <t>certified by</t>
  </si>
  <si>
    <t>.</t>
  </si>
  <si>
    <t>(designated individual’s name and position) (date)</t>
  </si>
  <si>
    <t>You can inspect a copy of the full calculations on the taxing unit’s website at:</t>
  </si>
  <si>
    <t>(internet link to posted worksheets)</t>
  </si>
  <si>
    <t>Page 2 • 50-212 • 04-20/16</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</si>
  <si>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</si>
  <si>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</si>
  <si>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</si>
  <si>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</si>
  <si>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</si>
  <si>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</si>
  <si>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</si>
  <si>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</si>
  <si>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</si>
  <si>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</si>
  <si>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</si>
  <si>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</si>
  <si>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</si>
  <si>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</si>
  <si>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</si>
  <si>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</si>
  <si>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</si>
  <si>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</si>
  <si>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</si>
  <si>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</si>
  <si>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</si>
  <si>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</si>
  <si>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</si>
  <si>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</si>
  <si>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</si>
  <si>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</si>
  <si>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</si>
  <si>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</si>
  <si>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</si>
  <si>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</si>
  <si>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</si>
  <si>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</si>
  <si>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</si>
  <si>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</si>
  <si>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</si>
  <si>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</si>
  <si>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</si>
  <si>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</si>
  <si>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</si>
  <si>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</si>
  <si>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</si>
  <si>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</si>
  <si>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</si>
  <si>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</si>
  <si>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</si>
  <si>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</si>
  <si>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</si>
  <si>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</si>
  <si>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</si>
  <si>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</si>
  <si>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</si>
  <si>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</si>
  <si>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</si>
  <si>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</si>
  <si>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</si>
  <si>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</si>
  <si>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</si>
  <si>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</si>
  <si>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</si>
  <si>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</si>
  <si>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</si>
  <si>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</si>
  <si>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</si>
  <si>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</si>
  <si>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</si>
  <si>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</si>
  <si>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</si>
  <si>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</si>
  <si>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</si>
  <si>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</si>
  <si>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</si>
  <si>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</si>
  <si>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</si>
  <si>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</si>
  <si>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</si>
  <si>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</si>
  <si>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</si>
  <si>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</si>
  <si>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</si>
  <si>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</si>
  <si>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</si>
  <si>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</si>
  <si>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</si>
  <si>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</si>
  <si>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</si>
  <si>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</si>
  <si>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</si>
  <si>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</si>
  <si>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</si>
  <si>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</si>
  <si>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</si>
  <si>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</si>
  <si>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</si>
  <si>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</si>
  <si>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</si>
  <si>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</si>
  <si>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</si>
  <si>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</si>
  <si>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</si>
  <si>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</si>
  <si>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</si>
  <si>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</si>
  <si>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</si>
  <si>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</si>
  <si>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</si>
  <si>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</si>
  <si>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</si>
  <si>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</si>
  <si>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</si>
  <si>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</si>
  <si>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</si>
  <si>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</si>
  <si>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</si>
  <si>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</si>
  <si>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</si>
  <si>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</si>
  <si>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</si>
  <si>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</si>
  <si>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</si>
  <si>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</si>
  <si>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</si>
  <si>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</si>
  <si>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</si>
  <si>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</si>
  <si>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</si>
  <si>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</si>
  <si>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</si>
  <si>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</si>
  <si>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</si>
  <si>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</si>
  <si>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</si>
  <si>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</si>
  <si>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</si>
  <si>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</si>
  <si>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</si>
  <si>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</si>
  <si>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</si>
  <si>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</si>
  <si>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</si>
  <si>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</si>
  <si>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</si>
  <si>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</si>
  <si>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</si>
  <si>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</si>
  <si>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</si>
  <si>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</si>
  <si>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</si>
  <si>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</si>
  <si>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</si>
  <si>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</si>
  <si>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</si>
  <si>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</si>
  <si>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</si>
  <si>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</si>
  <si>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</si>
  <si>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</si>
  <si>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</si>
  <si>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</si>
  <si>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</si>
  <si>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</si>
  <si>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</si>
  <si>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</si>
  <si>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</si>
  <si>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</si>
  <si>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</si>
  <si>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</si>
  <si>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</si>
  <si>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</si>
  <si>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</si>
  <si>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</si>
  <si>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</si>
  <si>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</si>
  <si>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</si>
  <si>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</si>
  <si>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</si>
  <si>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</si>
  <si>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</si>
  <si>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</si>
  <si>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</si>
  <si>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</si>
  <si>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</si>
  <si>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</si>
  <si>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</si>
  <si>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</si>
  <si>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</si>
  <si>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</si>
  <si>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</si>
  <si>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</si>
  <si>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</si>
  <si>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</si>
  <si>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</si>
  <si>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</si>
  <si>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</si>
  <si>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</si>
  <si>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</si>
  <si>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</si>
  <si>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</si>
  <si>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</si>
  <si>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</si>
  <si>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</si>
  <si>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</si>
  <si>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</si>
  <si>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</si>
  <si>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</si>
  <si>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</si>
  <si>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</si>
  <si>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</si>
  <si>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</si>
  <si>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</si>
  <si>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</si>
  <si>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</si>
  <si>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</si>
  <si>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</si>
  <si>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</si>
  <si>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</si>
  <si>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</si>
  <si>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</si>
  <si>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</si>
  <si>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</si>
  <si>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</si>
  <si>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</si>
  <si>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</si>
  <si>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</si>
  <si>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</si>
  <si>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</si>
  <si>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</si>
  <si>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</si>
  <si>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</si>
  <si>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</si>
  <si>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</si>
  <si>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</si>
  <si>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</si>
  <si>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</si>
  <si>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</si>
  <si>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</si>
  <si>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</si>
  <si>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</si>
  <si>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</si>
  <si>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05-20/7</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</si>
  <si>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</si>
  <si>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</si>
  <si>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</si>
  <si>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</si>
  <si>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</si>
  <si>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</si>
  <si>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05-20/7</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</si>
  <si>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</si>
  <si>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</si>
  <si>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</si>
  <si>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</si>
  <si>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</si>
  <si>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</si>
  <si>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</si>
  <si>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</si>
  <si>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</si>
  <si>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</si>
  <si>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</si>
  <si>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</si>
  <si>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</si>
  <si>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</si>
  <si>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</si>
  <si>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</si>
  <si>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</si>
  <si>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</si>
  <si>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</si>
  <si>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</si>
  <si>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</si>
  <si>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</si>
  <si>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</si>
  <si>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</si>
  <si>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</si>
  <si>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</si>
  <si>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</si>
  <si>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</si>
  <si>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</si>
  <si>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</si>
  <si>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</si>
  <si>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</si>
  <si>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</si>
  <si>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</si>
  <si>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</si>
  <si>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</si>
  <si>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</si>
  <si>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</si>
  <si>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</si>
  <si>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</si>
  <si>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</si>
  <si>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GAILAN WINEGARNER, LIPSCOMB COUNTY TAX ASSESSOR/COLLECTOR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</si>
</sst>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47">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b/>
      <sz val="11"/>
      <name val="Arial"/>
      <family val="2"/>
    </font>
    <font>
      <sz val="11"/>
      <name val="Arial"/>
      <family val="2"/>
    </font>
    <font>
      <sz val="11"/>
      <color indexed="8"/>
      <name val="Arial"/>
      <family val="2"/>
    </font>
    <font>
      <sz val="12"/>
      <name val="Calibri"/>
      <family val="2"/>
    </font>
    <font>
      <b/>
      <sz val="26"/>
      <name val="Arial"/>
      <family val="2"/>
    </font>
    <font>
      <b/>
      <sz val="10"/>
      <name val="Times New Roman"/>
      <family val="1"/>
    </font>
    <font>
      <sz val="11"/>
      <color indexed="9"/>
      <name val="Calibri"/>
      <family val="2"/>
    </font>
    <font>
      <b/>
      <sz val="11"/>
      <color indexed="8"/>
      <name val="Arial"/>
      <family val="2"/>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sz val="10"/>
      <color indexed="8"/>
      <name val="Arial"/>
      <family val="2"/>
    </font>
    <font>
      <b/>
      <sz val="12"/>
      <name val="Calibri"/>
      <family val="2"/>
    </font>
    <font>
      <b/>
      <sz val="11"/>
      <name val="Times New Roman"/>
      <family val="1"/>
    </font>
    <font>
      <b/>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4"/>
      <color indexed="8"/>
      <name val="Calibri"/>
      <family val="2"/>
    </font>
    <font>
      <b/>
      <sz val="14"/>
      <color indexed="60"/>
      <name val="Calibri"/>
      <family val="2"/>
    </font>
    <font>
      <b/>
      <sz val="10"/>
      <color indexed="9"/>
      <name val="Times New Roman"/>
      <family val="1"/>
    </font>
    <font>
      <sz val="9"/>
      <color indexed="8"/>
      <name val="Arial"/>
      <family val="2"/>
    </font>
    <font>
      <b/>
      <sz val="12"/>
      <color indexed="9"/>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sz val="12"/>
      <color indexed="8"/>
      <name val="Calibri"/>
      <family val="2"/>
    </font>
    <font>
      <b/>
      <sz val="11"/>
      <color indexed="8"/>
      <name val="Times New Roman"/>
      <family val="1"/>
    </font>
    <font>
      <sz val="11"/>
      <color indexed="8"/>
      <name val="Times New Roman"/>
      <family val="1"/>
    </font>
    <font>
      <u val="single"/>
      <sz val="11"/>
      <color indexed="8"/>
      <name val="Times New Roman"/>
      <family val="1"/>
    </font>
    <font>
      <u val="single"/>
      <sz val="14"/>
      <color indexed="12"/>
      <name val="Calibri"/>
      <family val="2"/>
    </font>
    <font>
      <b/>
      <sz val="15"/>
      <color indexed="10"/>
      <name val="Calibri"/>
      <family val="2"/>
    </font>
    <font>
      <sz val="14"/>
      <color indexed="8"/>
      <name val="Times New Roman"/>
      <family val="1"/>
    </font>
    <font>
      <sz val="16"/>
      <color indexed="62"/>
      <name val="Arial"/>
      <family val="2"/>
    </font>
    <font>
      <sz val="12"/>
      <color indexed="62"/>
      <name val="Arial"/>
      <family val="2"/>
    </font>
    <font>
      <sz val="12"/>
      <color indexed="9"/>
      <name val="Arial"/>
      <family val="2"/>
    </font>
    <font>
      <sz val="20"/>
      <color indexed="62"/>
      <name val="Arial"/>
      <family val="2"/>
    </font>
    <font>
      <sz val="24"/>
      <color indexed="8"/>
      <name val="Franklin Gothic Demi"/>
      <family val="2"/>
    </font>
    <font>
      <b/>
      <sz val="10"/>
      <color indexed="8"/>
      <name val="Times New Roman"/>
      <family val="1"/>
    </font>
    <font>
      <b/>
      <u val="single"/>
      <sz val="11"/>
      <color indexed="8"/>
      <name val="Times New Roman"/>
      <family val="1"/>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sz val="12"/>
      <color theme="1"/>
      <name val="Arial"/>
      <family val="2"/>
    </font>
    <font>
      <b/>
      <sz val="12"/>
      <color rgb="FFFF0000"/>
      <name val="Arial"/>
      <family val="2"/>
    </font>
    <font>
      <sz val="11"/>
      <color rgb="FF000000"/>
      <name val="Arial"/>
      <family val="2"/>
    </font>
    <font>
      <b/>
      <sz val="11"/>
      <color theme="0"/>
      <name val="Arial"/>
      <family val="2"/>
    </font>
    <font>
      <b/>
      <sz val="26"/>
      <color rgb="FF000000"/>
      <name val="Arial"/>
      <family val="2"/>
    </font>
    <font>
      <b/>
      <sz val="10"/>
      <color theme="0"/>
      <name val="Calibri"/>
      <family val="2"/>
    </font>
    <font>
      <b/>
      <sz val="11"/>
      <color theme="1"/>
      <name val="Arial"/>
      <family val="2"/>
    </font>
    <font>
      <sz val="12"/>
      <color rgb="FF000000"/>
      <name val="Times New Roman"/>
      <family val="1"/>
    </font>
    <font>
      <sz val="26"/>
      <color rgb="FF000000"/>
      <name val="Franklin Gothic Demi"/>
      <family val="2"/>
    </font>
    <font>
      <b/>
      <sz val="12"/>
      <color rgb="FF000000"/>
      <name val="Times New Roman"/>
      <family val="1"/>
    </font>
    <font>
      <b/>
      <sz val="11"/>
      <color rgb="FF000000"/>
      <name val="Arial"/>
      <family val="2"/>
    </font>
    <font>
      <u val="single"/>
      <sz val="12"/>
      <color rgb="FF000000"/>
      <name val="Arial"/>
      <family val="2"/>
    </font>
    <font>
      <sz val="10"/>
      <color rgb="FF000000"/>
      <name val="Arial"/>
      <family val="2"/>
    </font>
    <font>
      <sz val="12"/>
      <color rgb="FF000000"/>
      <name val="Calibri"/>
      <family val="2"/>
    </font>
    <font>
      <b/>
      <sz val="11"/>
      <color rgb="FF000000"/>
      <name val="Times New Roman"/>
      <family val="1"/>
    </font>
    <font>
      <sz val="11"/>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6"/>
      <color theme="4"/>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sz val="10"/>
      <color rgb="FF000000"/>
      <name val="Times New Roman"/>
      <family val="1"/>
    </font>
    <font>
      <b/>
      <u val="single"/>
      <sz val="11"/>
      <color rgb="FF000000"/>
      <name val="Times New Roman"/>
      <family val="1"/>
    </font>
    <font>
      <u val="single"/>
      <sz val="12"/>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border>
    <border>
      <left/>
      <right style="thin">
        <color rgb="FF000000"/>
      </right>
      <top/>
      <bottom style="thin"/>
    </border>
    <border>
      <left style="thin">
        <color rgb="FF000000"/>
      </left>
      <right style="thin">
        <color rgb="FF000000"/>
      </right>
      <top>
        <color indexed="63"/>
      </top>
      <bottom style="thin"/>
    </border>
    <border>
      <left style="thin"/>
      <right style="thin"/>
      <top/>
      <bottom/>
    </border>
    <border>
      <left style="thin"/>
      <right/>
      <top/>
      <bottom/>
    </border>
    <border>
      <left/>
      <right/>
      <top/>
      <bottom style="thin"/>
    </border>
    <border>
      <left/>
      <right/>
      <top style="thin"/>
      <bottom style="thin"/>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bottom/>
    </border>
    <border>
      <left/>
      <right>
        <color indexed="63"/>
      </right>
      <top/>
      <bottom style="thin">
        <color rgb="FF000000"/>
      </bottom>
    </border>
    <border>
      <left/>
      <right>
        <color indexed="63"/>
      </right>
      <top style="thin">
        <color rgb="FF000000"/>
      </top>
      <bottom style="thin">
        <color rgb="FF000000"/>
      </bottom>
    </border>
    <border>
      <left style="thin">
        <color rgb="FF000000"/>
      </left>
      <right style="thin">
        <color rgb="FF000000"/>
      </right>
      <top style="thin"/>
      <bottom>
        <color indexed="63"/>
      </bottom>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style="thin"/>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right style="thin"/>
      <top style="thin"/>
      <bottom style="thin">
        <color theme="0" tint="-0.4999699890613556"/>
      </bottom>
    </border>
    <border>
      <left/>
      <right style="thin"/>
      <top style="thin">
        <color rgb="FF000000"/>
      </top>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style="thin">
        <color rgb="FF000000"/>
      </left>
      <right style="thin"/>
      <top/>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0" fillId="0" borderId="0">
      <alignment/>
      <protection/>
    </xf>
    <xf numFmtId="0" fontId="10" fillId="0" borderId="0">
      <alignment/>
      <protection/>
    </xf>
    <xf numFmtId="0" fontId="85" fillId="0" borderId="0">
      <alignment/>
      <protection/>
    </xf>
    <xf numFmtId="0" fontId="10"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25" borderId="0">
      <alignment horizontal="left"/>
      <protection/>
    </xf>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887">
    <xf numFmtId="0" fontId="0" fillId="0" borderId="0" xfId="0" applyFont="1" applyFill="1" applyBorder="1" applyAlignment="1">
      <alignment horizontal="left" vertical="top"/>
    </xf>
    <xf numFmtId="0" fontId="105"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7" fillId="0" borderId="0" xfId="0" applyFont="1" applyFill="1" applyBorder="1" applyAlignment="1" applyProtection="1">
      <alignment horizontal="center" vertical="top"/>
      <protection/>
    </xf>
    <xf numFmtId="0" fontId="107"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8" fillId="0" borderId="0" xfId="0" applyFont="1" applyFill="1" applyBorder="1" applyAlignment="1" applyProtection="1">
      <alignment horizontal="left" vertical="top"/>
      <protection/>
    </xf>
    <xf numFmtId="0" fontId="109" fillId="20" borderId="16" xfId="33" applyNumberFormat="1" applyFont="1" applyBorder="1" applyAlignment="1" applyProtection="1">
      <alignment horizontal="left"/>
      <protection/>
    </xf>
    <xf numFmtId="0" fontId="109" fillId="20" borderId="0" xfId="33" applyNumberFormat="1" applyFont="1" applyBorder="1" applyAlignment="1" applyProtection="1">
      <alignment horizontal="center"/>
      <protection/>
    </xf>
    <xf numFmtId="0" fontId="106" fillId="0" borderId="16" xfId="0" applyFont="1" applyFill="1" applyBorder="1" applyAlignment="1" applyProtection="1">
      <alignment horizontal="left" vertical="top"/>
      <protection/>
    </xf>
    <xf numFmtId="0" fontId="106" fillId="0" borderId="17" xfId="0" applyFont="1" applyFill="1" applyBorder="1" applyAlignment="1" applyProtection="1">
      <alignment horizontal="left" vertical="top"/>
      <protection/>
    </xf>
    <xf numFmtId="3" fontId="110" fillId="2" borderId="18" xfId="15" applyNumberFormat="1" applyFont="1" applyBorder="1" applyAlignment="1" applyProtection="1">
      <alignment horizontal="right" vertical="top"/>
      <protection locked="0"/>
    </xf>
    <xf numFmtId="0" fontId="106" fillId="0" borderId="19" xfId="0" applyFont="1" applyFill="1" applyBorder="1" applyAlignment="1" applyProtection="1">
      <alignment horizontal="left" vertical="top"/>
      <protection/>
    </xf>
    <xf numFmtId="0" fontId="106" fillId="0" borderId="20" xfId="0" applyFont="1" applyFill="1" applyBorder="1" applyAlignment="1" applyProtection="1">
      <alignment horizontal="left" vertical="top"/>
      <protection/>
    </xf>
    <xf numFmtId="3" fontId="110" fillId="2" borderId="21" xfId="15" applyNumberFormat="1" applyFont="1" applyBorder="1" applyAlignment="1" applyProtection="1">
      <alignment horizontal="right" vertical="top"/>
      <protection locked="0"/>
    </xf>
    <xf numFmtId="0" fontId="106" fillId="0" borderId="22"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xf>
    <xf numFmtId="0" fontId="106" fillId="0" borderId="23" xfId="0" applyFont="1" applyFill="1" applyBorder="1" applyAlignment="1" applyProtection="1">
      <alignment horizontal="left" vertical="top"/>
      <protection/>
    </xf>
    <xf numFmtId="0" fontId="106" fillId="0" borderId="18" xfId="0" applyFont="1" applyFill="1" applyBorder="1" applyAlignment="1" applyProtection="1">
      <alignment horizontal="left" vertical="top"/>
      <protection/>
    </xf>
    <xf numFmtId="0" fontId="106" fillId="0" borderId="24"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06" fillId="0" borderId="25" xfId="0" applyFont="1" applyFill="1" applyBorder="1" applyAlignment="1" applyProtection="1">
      <alignment horizontal="left" vertical="top"/>
      <protection/>
    </xf>
    <xf numFmtId="0" fontId="106" fillId="0" borderId="26" xfId="0" applyFont="1" applyFill="1" applyBorder="1" applyAlignment="1" applyProtection="1">
      <alignment horizontal="left" vertical="top"/>
      <protection/>
    </xf>
    <xf numFmtId="0" fontId="107" fillId="0" borderId="27" xfId="0" applyFont="1" applyFill="1" applyBorder="1" applyAlignment="1" applyProtection="1">
      <alignment horizontal="left" vertical="top"/>
      <protection/>
    </xf>
    <xf numFmtId="0" fontId="106" fillId="0" borderId="27" xfId="0" applyFont="1" applyFill="1" applyBorder="1" applyAlignment="1" applyProtection="1">
      <alignment horizontal="left" vertical="top"/>
      <protection/>
    </xf>
    <xf numFmtId="0" fontId="106" fillId="0" borderId="28" xfId="0" applyFont="1" applyFill="1" applyBorder="1" applyAlignment="1" applyProtection="1">
      <alignment horizontal="left" vertical="top"/>
      <protection/>
    </xf>
    <xf numFmtId="0" fontId="106" fillId="0" borderId="29" xfId="0" applyFont="1" applyFill="1" applyBorder="1" applyAlignment="1" applyProtection="1">
      <alignment horizontal="left" vertical="top"/>
      <protection/>
    </xf>
    <xf numFmtId="3" fontId="110" fillId="2" borderId="23" xfId="15" applyNumberFormat="1" applyFont="1" applyBorder="1" applyAlignment="1" applyProtection="1">
      <alignment horizontal="right" vertical="top"/>
      <protection locked="0"/>
    </xf>
    <xf numFmtId="170" fontId="110" fillId="2" borderId="18" xfId="15" applyNumberFormat="1" applyFont="1" applyBorder="1" applyAlignment="1" applyProtection="1">
      <alignment horizontal="right" vertical="top"/>
      <protection locked="0"/>
    </xf>
    <xf numFmtId="169" fontId="110" fillId="2" borderId="18" xfId="15" applyNumberFormat="1" applyFont="1" applyBorder="1" applyAlignment="1" applyProtection="1">
      <alignment horizontal="right" vertical="top"/>
      <protection locked="0"/>
    </xf>
    <xf numFmtId="0" fontId="106" fillId="0" borderId="21" xfId="0" applyFont="1" applyFill="1" applyBorder="1" applyAlignment="1" applyProtection="1">
      <alignment horizontal="left" vertical="top"/>
      <protection/>
    </xf>
    <xf numFmtId="169" fontId="110" fillId="2" borderId="23" xfId="15" applyNumberFormat="1" applyFont="1" applyBorder="1" applyAlignment="1" applyProtection="1">
      <alignment horizontal="right" vertical="top"/>
      <protection locked="0"/>
    </xf>
    <xf numFmtId="0" fontId="106" fillId="0" borderId="30" xfId="0" applyFont="1" applyFill="1" applyBorder="1" applyAlignment="1" applyProtection="1">
      <alignment horizontal="left" vertical="top"/>
      <protection/>
    </xf>
    <xf numFmtId="0" fontId="106" fillId="0" borderId="31"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locked="0"/>
    </xf>
    <xf numFmtId="0" fontId="107" fillId="0" borderId="25" xfId="0" applyFont="1" applyFill="1" applyBorder="1" applyAlignment="1" applyProtection="1">
      <alignment horizontal="left" vertical="top"/>
      <protection/>
    </xf>
    <xf numFmtId="0" fontId="106" fillId="0" borderId="32" xfId="0" applyFont="1" applyFill="1" applyBorder="1" applyAlignment="1" applyProtection="1">
      <alignment horizontal="left" vertical="top"/>
      <protection/>
    </xf>
    <xf numFmtId="0" fontId="106" fillId="0" borderId="33" xfId="0" applyFont="1" applyFill="1" applyBorder="1" applyAlignment="1" applyProtection="1">
      <alignment horizontal="left" vertical="top"/>
      <protection/>
    </xf>
    <xf numFmtId="0" fontId="106" fillId="0" borderId="34" xfId="0" applyFont="1" applyFill="1" applyBorder="1" applyAlignment="1" applyProtection="1">
      <alignment horizontal="left" vertical="top"/>
      <protection/>
    </xf>
    <xf numFmtId="3" fontId="110" fillId="2" borderId="35" xfId="15" applyNumberFormat="1" applyFont="1" applyBorder="1" applyAlignment="1" applyProtection="1">
      <alignment horizontal="right" vertical="top"/>
      <protection locked="0"/>
    </xf>
    <xf numFmtId="0" fontId="106" fillId="34" borderId="23" xfId="0" applyFont="1" applyFill="1" applyBorder="1" applyAlignment="1" applyProtection="1">
      <alignment horizontal="left" vertical="top"/>
      <protection/>
    </xf>
    <xf numFmtId="0" fontId="106" fillId="34" borderId="24" xfId="0" applyFont="1" applyFill="1" applyBorder="1" applyAlignment="1" applyProtection="1">
      <alignment horizontal="left" vertical="top"/>
      <protection/>
    </xf>
    <xf numFmtId="0" fontId="106" fillId="2" borderId="23" xfId="0" applyFont="1" applyFill="1" applyBorder="1" applyAlignment="1" applyProtection="1">
      <alignment horizontal="right" vertical="top"/>
      <protection/>
    </xf>
    <xf numFmtId="0" fontId="106" fillId="35" borderId="0" xfId="0" applyFont="1" applyFill="1" applyBorder="1" applyAlignment="1" applyProtection="1">
      <alignment horizontal="left" vertical="top"/>
      <protection/>
    </xf>
    <xf numFmtId="0" fontId="106" fillId="0" borderId="36" xfId="0" applyFont="1" applyFill="1" applyBorder="1" applyAlignment="1" applyProtection="1">
      <alignment horizontal="left" vertical="top"/>
      <protection/>
    </xf>
    <xf numFmtId="0" fontId="106" fillId="0" borderId="37" xfId="0" applyFont="1" applyFill="1" applyBorder="1" applyAlignment="1" applyProtection="1">
      <alignment horizontal="left" vertical="top"/>
      <protection/>
    </xf>
    <xf numFmtId="0" fontId="105" fillId="0" borderId="0" xfId="0" applyFont="1" applyFill="1" applyBorder="1" applyAlignment="1" applyProtection="1">
      <alignment vertical="top"/>
      <protection/>
    </xf>
    <xf numFmtId="0" fontId="111" fillId="20" borderId="0" xfId="0" applyFont="1" applyFill="1" applyBorder="1" applyAlignment="1">
      <alignment horizontal="right" vertical="top" wrapText="1"/>
    </xf>
    <xf numFmtId="14" fontId="112"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13" fillId="20" borderId="38" xfId="33" applyFont="1" applyBorder="1" applyAlignment="1" applyProtection="1">
      <alignment horizontal="center" vertical="center" wrapText="1"/>
      <protection/>
    </xf>
    <xf numFmtId="171" fontId="113" fillId="20" borderId="38" xfId="33" applyNumberFormat="1" applyFont="1" applyBorder="1" applyAlignment="1" applyProtection="1">
      <alignment horizontal="center" vertical="center" wrapText="1"/>
      <protection/>
    </xf>
    <xf numFmtId="168" fontId="114"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14"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05"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15"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15" fillId="2" borderId="43" xfId="15" applyNumberFormat="1" applyFont="1" applyBorder="1" applyAlignment="1" applyProtection="1">
      <alignment wrapText="1"/>
      <protection locked="0"/>
    </xf>
    <xf numFmtId="0" fontId="12" fillId="0" borderId="46" xfId="0" applyFont="1" applyFill="1" applyBorder="1" applyAlignment="1" applyProtection="1">
      <alignment horizontal="left" vertical="top" wrapText="1"/>
      <protection/>
    </xf>
    <xf numFmtId="0" fontId="8" fillId="0" borderId="47" xfId="0" applyFont="1" applyFill="1" applyBorder="1" applyAlignment="1" applyProtection="1">
      <alignment horizontal="left" vertical="top" wrapText="1"/>
      <protection/>
    </xf>
    <xf numFmtId="171" fontId="12" fillId="0" borderId="48"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2" fillId="0" borderId="50" xfId="0" applyFont="1" applyFill="1" applyBorder="1" applyAlignment="1" applyProtection="1">
      <alignment horizontal="left" vertical="top" wrapText="1"/>
      <protection/>
    </xf>
    <xf numFmtId="171" fontId="12" fillId="2" borderId="51" xfId="0" applyNumberFormat="1" applyFont="1" applyFill="1" applyBorder="1" applyAlignment="1" applyProtection="1">
      <alignment horizontal="right" wrapText="1"/>
      <protection locked="0"/>
    </xf>
    <xf numFmtId="171" fontId="12" fillId="2" borderId="52" xfId="0" applyNumberFormat="1" applyFont="1" applyFill="1" applyBorder="1" applyAlignment="1" applyProtection="1">
      <alignment horizontal="right" wrapText="1"/>
      <protection locked="0"/>
    </xf>
    <xf numFmtId="0" fontId="11" fillId="0" borderId="53"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71" fontId="115" fillId="0" borderId="41" xfId="15" applyNumberFormat="1" applyFont="1" applyFill="1" applyBorder="1" applyAlignment="1" applyProtection="1">
      <alignment wrapText="1"/>
      <protection/>
    </xf>
    <xf numFmtId="171" fontId="115" fillId="0" borderId="43" xfId="15" applyNumberFormat="1" applyFont="1" applyFill="1" applyBorder="1" applyAlignment="1" applyProtection="1">
      <alignment wrapText="1"/>
      <protection/>
    </xf>
    <xf numFmtId="171" fontId="12" fillId="0" borderId="57" xfId="0" applyNumberFormat="1" applyFont="1" applyFill="1" applyBorder="1" applyAlignment="1" applyProtection="1">
      <alignment wrapText="1"/>
      <protection/>
    </xf>
    <xf numFmtId="171" fontId="115" fillId="0" borderId="58" xfId="15" applyNumberFormat="1" applyFont="1" applyFill="1" applyBorder="1" applyAlignment="1" applyProtection="1">
      <alignment wrapText="1"/>
      <protection/>
    </xf>
    <xf numFmtId="171" fontId="115" fillId="0" borderId="59" xfId="15"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16" fillId="2" borderId="38" xfId="15" applyNumberFormat="1" applyFont="1" applyBorder="1" applyAlignment="1" applyProtection="1">
      <alignment wrapText="1"/>
      <protection locked="0"/>
    </xf>
    <xf numFmtId="0" fontId="8" fillId="0" borderId="44" xfId="0" applyFont="1" applyFill="1" applyBorder="1" applyAlignment="1" applyProtection="1">
      <alignment horizontal="left" vertical="top" wrapText="1"/>
      <protection/>
    </xf>
    <xf numFmtId="0" fontId="113" fillId="20" borderId="54" xfId="33" applyFont="1" applyBorder="1" applyAlignment="1" applyProtection="1">
      <alignment horizontal="center" vertical="center"/>
      <protection/>
    </xf>
    <xf numFmtId="171" fontId="12" fillId="0" borderId="60" xfId="0" applyNumberFormat="1" applyFont="1" applyFill="1" applyBorder="1" applyAlignment="1" applyProtection="1">
      <alignment wrapText="1"/>
      <protection/>
    </xf>
    <xf numFmtId="0" fontId="8" fillId="34" borderId="44" xfId="0" applyFont="1" applyFill="1" applyBorder="1" applyAlignment="1" applyProtection="1">
      <alignment horizontal="left" vertical="top" wrapText="1"/>
      <protection/>
    </xf>
    <xf numFmtId="171" fontId="115" fillId="2" borderId="41" xfId="15" applyNumberFormat="1" applyFont="1" applyFill="1" applyBorder="1" applyAlignment="1" applyProtection="1">
      <alignment wrapText="1"/>
      <protection locked="0"/>
    </xf>
    <xf numFmtId="0" fontId="117" fillId="0" borderId="57" xfId="0" applyFont="1" applyFill="1" applyBorder="1" applyAlignment="1" applyProtection="1">
      <alignment vertical="top" wrapText="1"/>
      <protection/>
    </xf>
    <xf numFmtId="0" fontId="105" fillId="0" borderId="57" xfId="0" applyFont="1" applyFill="1" applyBorder="1" applyAlignment="1" applyProtection="1">
      <alignment vertical="top"/>
      <protection/>
    </xf>
    <xf numFmtId="168" fontId="114"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15"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vertical="center" wrapText="1"/>
      <protection/>
    </xf>
    <xf numFmtId="168" fontId="114" fillId="0" borderId="40" xfId="0" applyNumberFormat="1" applyFont="1" applyFill="1" applyBorder="1" applyAlignment="1" applyProtection="1">
      <alignment horizontal="left" vertical="top" wrapText="1"/>
      <protection/>
    </xf>
    <xf numFmtId="169" fontId="115" fillId="2" borderId="64" xfId="15" applyNumberFormat="1" applyFont="1" applyFill="1" applyBorder="1" applyAlignment="1" applyProtection="1">
      <alignment wrapText="1"/>
      <protection locked="0"/>
    </xf>
    <xf numFmtId="0" fontId="105" fillId="0" borderId="65" xfId="0" applyFont="1" applyFill="1" applyBorder="1" applyAlignment="1" applyProtection="1">
      <alignment horizontal="left" vertical="top"/>
      <protection/>
    </xf>
    <xf numFmtId="0" fontId="105" fillId="0" borderId="62" xfId="0" applyFont="1" applyFill="1" applyBorder="1" applyAlignment="1" applyProtection="1">
      <alignment horizontal="left" vertical="top" wrapText="1"/>
      <protection/>
    </xf>
    <xf numFmtId="169" fontId="114" fillId="2" borderId="54" xfId="0" applyNumberFormat="1" applyFont="1" applyFill="1" applyBorder="1" applyAlignment="1" applyProtection="1">
      <alignment vertical="top"/>
      <protection locked="0"/>
    </xf>
    <xf numFmtId="0" fontId="105" fillId="0" borderId="50" xfId="0" applyFont="1" applyFill="1" applyBorder="1" applyAlignment="1" applyProtection="1">
      <alignment horizontal="left" vertical="top" wrapText="1"/>
      <protection/>
    </xf>
    <xf numFmtId="169" fontId="114" fillId="2" borderId="64" xfId="0" applyNumberFormat="1" applyFont="1" applyFill="1" applyBorder="1" applyAlignment="1" applyProtection="1">
      <alignment horizontal="right" wrapText="1"/>
      <protection locked="0"/>
    </xf>
    <xf numFmtId="171" fontId="114" fillId="0" borderId="49" xfId="0" applyNumberFormat="1" applyFont="1" applyFill="1" applyBorder="1" applyAlignment="1" applyProtection="1">
      <alignment vertical="top"/>
      <protection locked="0"/>
    </xf>
    <xf numFmtId="0" fontId="105" fillId="0" borderId="53" xfId="0" applyFont="1" applyFill="1" applyBorder="1" applyAlignment="1" applyProtection="1">
      <alignment horizontal="left" vertical="top" wrapText="1"/>
      <protection/>
    </xf>
    <xf numFmtId="171" fontId="114" fillId="0" borderId="66" xfId="0" applyNumberFormat="1" applyFont="1" applyFill="1" applyBorder="1" applyAlignment="1" applyProtection="1">
      <alignment vertical="top"/>
      <protection locked="0"/>
    </xf>
    <xf numFmtId="168" fontId="114" fillId="0" borderId="42" xfId="0" applyNumberFormat="1"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169" fontId="115" fillId="2" borderId="56" xfId="15" applyNumberFormat="1" applyFont="1" applyBorder="1" applyAlignment="1" applyProtection="1">
      <alignment wrapText="1"/>
      <protection locked="0"/>
    </xf>
    <xf numFmtId="171" fontId="115" fillId="2" borderId="64" xfId="15" applyNumberFormat="1" applyFont="1" applyBorder="1" applyAlignment="1" applyProtection="1">
      <alignment wrapText="1"/>
      <protection locked="0"/>
    </xf>
    <xf numFmtId="0" fontId="8" fillId="0" borderId="50"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protection/>
    </xf>
    <xf numFmtId="0" fontId="105" fillId="0" borderId="51" xfId="0" applyFont="1" applyFill="1" applyBorder="1" applyAlignment="1" applyProtection="1">
      <alignment horizontal="left" vertical="top"/>
      <protection/>
    </xf>
    <xf numFmtId="171" fontId="12" fillId="0" borderId="66" xfId="0" applyNumberFormat="1" applyFont="1" applyFill="1" applyBorder="1" applyAlignment="1" applyProtection="1">
      <alignment wrapText="1"/>
      <protection/>
    </xf>
    <xf numFmtId="171" fontId="115"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05"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locked="0"/>
    </xf>
    <xf numFmtId="9" fontId="13" fillId="2" borderId="64" xfId="0" applyNumberFormat="1" applyFont="1" applyFill="1" applyBorder="1" applyAlignment="1" applyProtection="1">
      <alignment horizontal="right"/>
      <protection locked="0"/>
    </xf>
    <xf numFmtId="188" fontId="12" fillId="0" borderId="49" xfId="0" applyNumberFormat="1" applyFont="1" applyFill="1" applyBorder="1" applyAlignment="1" applyProtection="1">
      <alignment wrapText="1"/>
      <protection locked="0"/>
    </xf>
    <xf numFmtId="9" fontId="13" fillId="2" borderId="56" xfId="0" applyNumberFormat="1" applyFont="1" applyFill="1" applyBorder="1" applyAlignment="1" applyProtection="1">
      <alignment horizontal="right"/>
      <protection locked="0"/>
    </xf>
    <xf numFmtId="9" fontId="13" fillId="2" borderId="51" xfId="0" applyNumberFormat="1" applyFont="1" applyFill="1" applyBorder="1" applyAlignment="1" applyProtection="1">
      <alignment horizontal="right"/>
      <protection locked="0"/>
    </xf>
    <xf numFmtId="9" fontId="12" fillId="2" borderId="66" xfId="0" applyNumberFormat="1" applyFont="1" applyFill="1" applyBorder="1" applyAlignment="1" applyProtection="1">
      <alignment wrapText="1"/>
      <protection locked="0"/>
    </xf>
    <xf numFmtId="3" fontId="115" fillId="0" borderId="70" xfId="15" applyNumberFormat="1" applyFont="1" applyFill="1" applyBorder="1" applyAlignment="1" applyProtection="1">
      <alignment wrapText="1"/>
      <protection/>
    </xf>
    <xf numFmtId="3" fontId="114" fillId="0" borderId="69" xfId="0" applyNumberFormat="1" applyFont="1" applyFill="1" applyBorder="1" applyAlignment="1" applyProtection="1">
      <alignment vertical="center"/>
      <protection/>
    </xf>
    <xf numFmtId="169" fontId="114" fillId="0" borderId="54" xfId="0" applyNumberFormat="1" applyFont="1" applyFill="1" applyBorder="1" applyAlignment="1" applyProtection="1">
      <alignment vertical="center"/>
      <protection/>
    </xf>
    <xf numFmtId="168" fontId="114" fillId="36" borderId="55" xfId="0" applyNumberFormat="1" applyFont="1" applyFill="1" applyBorder="1" applyAlignment="1" applyProtection="1">
      <alignment horizontal="left" vertical="top" wrapText="1"/>
      <protection/>
    </xf>
    <xf numFmtId="169" fontId="114" fillId="36" borderId="56" xfId="0" applyNumberFormat="1" applyFont="1" applyFill="1" applyBorder="1" applyAlignment="1" applyProtection="1">
      <alignment vertical="center"/>
      <protection/>
    </xf>
    <xf numFmtId="0" fontId="113" fillId="20" borderId="49" xfId="33" applyFont="1" applyBorder="1" applyAlignment="1" applyProtection="1">
      <alignment horizontal="center" vertical="center"/>
      <protection/>
    </xf>
    <xf numFmtId="0" fontId="113" fillId="20" borderId="53" xfId="33" applyFont="1" applyBorder="1" applyAlignment="1" applyProtection="1">
      <alignment horizontal="center" vertical="center"/>
      <protection/>
    </xf>
    <xf numFmtId="0" fontId="113" fillId="20" borderId="66" xfId="33" applyFont="1" applyBorder="1" applyAlignment="1" applyProtection="1">
      <alignment horizontal="center" vertical="center"/>
      <protection/>
    </xf>
    <xf numFmtId="168" fontId="114" fillId="0" borderId="71" xfId="0" applyNumberFormat="1" applyFont="1" applyFill="1" applyBorder="1" applyAlignment="1" applyProtection="1">
      <alignment horizontal="left" vertical="top" wrapText="1"/>
      <protection/>
    </xf>
    <xf numFmtId="171" fontId="115" fillId="2" borderId="54" xfId="15" applyNumberFormat="1" applyFont="1" applyBorder="1" applyAlignment="1" applyProtection="1">
      <alignment horizontal="right" wrapText="1"/>
      <protection locked="0"/>
    </xf>
    <xf numFmtId="171" fontId="115" fillId="0" borderId="54" xfId="15" applyNumberFormat="1" applyFont="1" applyFill="1" applyBorder="1" applyAlignment="1" applyProtection="1">
      <alignment wrapText="1"/>
      <protection/>
    </xf>
    <xf numFmtId="169" fontId="115" fillId="0" borderId="54" xfId="15" applyNumberFormat="1" applyFont="1" applyFill="1" applyBorder="1" applyAlignment="1" applyProtection="1">
      <alignment horizontal="right" wrapText="1"/>
      <protection/>
    </xf>
    <xf numFmtId="168" fontId="114"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14" fillId="0" borderId="0" xfId="0" applyNumberFormat="1" applyFont="1" applyFill="1" applyBorder="1" applyAlignment="1" applyProtection="1">
      <alignment vertical="center"/>
      <protection/>
    </xf>
    <xf numFmtId="0" fontId="105" fillId="0" borderId="0" xfId="0" applyFont="1" applyFill="1" applyBorder="1" applyAlignment="1">
      <alignment horizontal="left" vertical="center"/>
    </xf>
    <xf numFmtId="0" fontId="105" fillId="0" borderId="0" xfId="0" applyFont="1" applyFill="1" applyBorder="1" applyAlignment="1">
      <alignment horizontal="left" vertical="top"/>
    </xf>
    <xf numFmtId="169" fontId="115" fillId="0" borderId="72" xfId="15" applyNumberFormat="1" applyFont="1" applyFill="1" applyBorder="1" applyAlignment="1" applyProtection="1">
      <alignment horizontal="right"/>
      <protection/>
    </xf>
    <xf numFmtId="0" fontId="105" fillId="0" borderId="0" xfId="0" applyFont="1" applyFill="1" applyBorder="1" applyAlignment="1">
      <alignment horizontal="right" vertical="top"/>
    </xf>
    <xf numFmtId="0" fontId="116" fillId="35" borderId="0" xfId="15" applyNumberFormat="1" applyFont="1" applyFill="1" applyBorder="1" applyAlignment="1" applyProtection="1">
      <alignment horizontal="right"/>
      <protection/>
    </xf>
    <xf numFmtId="169" fontId="115" fillId="2" borderId="72" xfId="15" applyNumberFormat="1" applyFont="1" applyFill="1" applyBorder="1" applyAlignment="1" applyProtection="1">
      <alignment horizontal="right"/>
      <protection locked="0"/>
    </xf>
    <xf numFmtId="0" fontId="105" fillId="2" borderId="73" xfId="0" applyFont="1" applyFill="1" applyBorder="1" applyAlignment="1" applyProtection="1">
      <alignment horizontal="right" vertical="top"/>
      <protection locked="0"/>
    </xf>
    <xf numFmtId="0" fontId="118" fillId="0" borderId="0" xfId="0" applyFont="1" applyFill="1" applyBorder="1" applyAlignment="1">
      <alignment horizontal="left" vertical="top"/>
    </xf>
    <xf numFmtId="0" fontId="0" fillId="0" borderId="0" xfId="0" applyFont="1" applyFill="1" applyBorder="1" applyAlignment="1">
      <alignment horizontal="right" vertical="top"/>
    </xf>
    <xf numFmtId="0" fontId="14"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14" fillId="0" borderId="69" xfId="0" applyNumberFormat="1" applyFont="1" applyFill="1" applyBorder="1" applyAlignment="1" applyProtection="1">
      <alignment horizontal="left" vertical="top"/>
      <protection/>
    </xf>
    <xf numFmtId="171" fontId="116" fillId="35" borderId="69" xfId="15" applyNumberFormat="1" applyFont="1" applyFill="1" applyBorder="1" applyAlignment="1" applyProtection="1">
      <alignment horizontal="right" vertical="center" wrapText="1"/>
      <protection/>
    </xf>
    <xf numFmtId="168" fontId="114" fillId="0" borderId="49" xfId="0" applyNumberFormat="1" applyFont="1" applyFill="1" applyBorder="1" applyAlignment="1" applyProtection="1">
      <alignment horizontal="left" vertical="top"/>
      <protection/>
    </xf>
    <xf numFmtId="0" fontId="16" fillId="35" borderId="50" xfId="0" applyFont="1" applyFill="1" applyBorder="1" applyAlignment="1" applyProtection="1">
      <alignment horizontal="left" vertical="top" wrapText="1"/>
      <protection/>
    </xf>
    <xf numFmtId="171" fontId="115" fillId="0" borderId="64" xfId="15" applyNumberFormat="1" applyFont="1" applyFill="1" applyBorder="1" applyAlignment="1" applyProtection="1">
      <alignment horizontal="right" wrapText="1"/>
      <protection/>
    </xf>
    <xf numFmtId="171" fontId="116" fillId="35" borderId="49" xfId="15" applyNumberFormat="1" applyFont="1" applyFill="1" applyBorder="1" applyAlignment="1" applyProtection="1">
      <alignment horizontal="right" vertical="center" wrapText="1"/>
      <protection/>
    </xf>
    <xf numFmtId="171" fontId="115" fillId="0" borderId="56" xfId="15" applyNumberFormat="1" applyFont="1" applyFill="1" applyBorder="1" applyAlignment="1" applyProtection="1">
      <alignment horizontal="right" wrapText="1"/>
      <protection/>
    </xf>
    <xf numFmtId="168" fontId="114" fillId="0" borderId="66" xfId="0" applyNumberFormat="1" applyFont="1" applyFill="1" applyBorder="1" applyAlignment="1" applyProtection="1">
      <alignment horizontal="left" vertical="top"/>
      <protection/>
    </xf>
    <xf numFmtId="0" fontId="15" fillId="35" borderId="53"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horizontal="right"/>
      <protection/>
    </xf>
    <xf numFmtId="171" fontId="12" fillId="0" borderId="49" xfId="0" applyNumberFormat="1" applyFont="1" applyFill="1" applyBorder="1" applyAlignment="1" applyProtection="1">
      <alignment horizontal="right"/>
      <protection/>
    </xf>
    <xf numFmtId="171" fontId="115" fillId="0" borderId="69" xfId="15" applyNumberFormat="1" applyFont="1" applyFill="1" applyBorder="1" applyAlignment="1" applyProtection="1">
      <alignment horizontal="right" wrapText="1"/>
      <protection/>
    </xf>
    <xf numFmtId="0" fontId="13" fillId="35" borderId="0" xfId="0" applyFont="1" applyFill="1" applyBorder="1" applyAlignment="1" applyProtection="1">
      <alignment horizontal="left" vertical="top" wrapText="1"/>
      <protection/>
    </xf>
    <xf numFmtId="0" fontId="13" fillId="0" borderId="64" xfId="0" applyFont="1" applyFill="1" applyBorder="1" applyAlignment="1" applyProtection="1">
      <alignment wrapText="1"/>
      <protection/>
    </xf>
    <xf numFmtId="171" fontId="115" fillId="0" borderId="49" xfId="15" applyNumberFormat="1" applyFont="1" applyFill="1" applyBorder="1" applyAlignment="1" applyProtection="1">
      <alignment horizontal="right" wrapText="1"/>
      <protection/>
    </xf>
    <xf numFmtId="0" fontId="13" fillId="35" borderId="51" xfId="0" applyFont="1" applyFill="1" applyBorder="1" applyAlignment="1" applyProtection="1">
      <alignment horizontal="left" vertical="top" wrapText="1"/>
      <protection/>
    </xf>
    <xf numFmtId="3" fontId="13" fillId="0" borderId="51" xfId="0" applyNumberFormat="1" applyFont="1" applyFill="1" applyBorder="1" applyAlignment="1" applyProtection="1">
      <alignment wrapText="1"/>
      <protection/>
    </xf>
    <xf numFmtId="171" fontId="115" fillId="0" borderId="66" xfId="15" applyNumberFormat="1" applyFont="1" applyFill="1" applyBorder="1" applyAlignment="1" applyProtection="1">
      <alignment horizontal="right" wrapText="1"/>
      <protection/>
    </xf>
    <xf numFmtId="168" fontId="114"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14" fillId="35" borderId="49" xfId="0" applyFont="1" applyFill="1" applyBorder="1" applyAlignment="1" applyProtection="1">
      <alignment horizontal="left" vertical="top"/>
      <protection/>
    </xf>
    <xf numFmtId="0" fontId="12" fillId="35" borderId="5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14" fillId="35" borderId="74" xfId="0" applyNumberFormat="1" applyFont="1" applyFill="1" applyBorder="1" applyAlignment="1" applyProtection="1">
      <alignment horizontal="right" vertical="center"/>
      <protection/>
    </xf>
    <xf numFmtId="171" fontId="114" fillId="2" borderId="56" xfId="0" applyNumberFormat="1" applyFont="1" applyFill="1" applyBorder="1" applyAlignment="1" applyProtection="1">
      <alignment horizontal="right"/>
      <protection locked="0"/>
    </xf>
    <xf numFmtId="0" fontId="114" fillId="35" borderId="66" xfId="0" applyFont="1" applyFill="1" applyBorder="1" applyAlignment="1" applyProtection="1">
      <alignment horizontal="left" vertical="top"/>
      <protection/>
    </xf>
    <xf numFmtId="0" fontId="12" fillId="35" borderId="53" xfId="0" applyFont="1" applyFill="1" applyBorder="1" applyAlignment="1" applyProtection="1">
      <alignment horizontal="left" vertical="top" wrapText="1"/>
      <protection/>
    </xf>
    <xf numFmtId="171" fontId="114" fillId="35" borderId="64" xfId="0" applyNumberFormat="1" applyFont="1" applyFill="1" applyBorder="1" applyAlignment="1" applyProtection="1">
      <alignment horizontal="right" vertical="center"/>
      <protection/>
    </xf>
    <xf numFmtId="168" fontId="114" fillId="35" borderId="49"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0" fontId="12" fillId="35" borderId="51"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66"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15" fillId="2" borderId="75" xfId="15" applyNumberFormat="1" applyFont="1" applyBorder="1" applyAlignment="1" applyProtection="1">
      <alignment horizontal="right" wrapText="1"/>
      <protection locked="0"/>
    </xf>
    <xf numFmtId="173" fontId="116" fillId="0" borderId="69" xfId="15" applyNumberFormat="1" applyFont="1" applyFill="1" applyBorder="1" applyAlignment="1" applyProtection="1">
      <alignment/>
      <protection locked="0"/>
    </xf>
    <xf numFmtId="171" fontId="114" fillId="0" borderId="64" xfId="0" applyNumberFormat="1" applyFont="1" applyFill="1" applyBorder="1" applyAlignment="1" applyProtection="1">
      <alignment horizontal="right" wrapText="1"/>
      <protection/>
    </xf>
    <xf numFmtId="173" fontId="116" fillId="0" borderId="49" xfId="15" applyNumberFormat="1" applyFont="1" applyFill="1" applyBorder="1" applyAlignment="1" applyProtection="1">
      <alignment/>
      <protection locked="0"/>
    </xf>
    <xf numFmtId="171" fontId="114" fillId="0" borderId="56" xfId="0" applyNumberFormat="1" applyFont="1" applyFill="1" applyBorder="1" applyAlignment="1" applyProtection="1">
      <alignment horizontal="right" wrapText="1"/>
      <protection/>
    </xf>
    <xf numFmtId="0" fontId="105" fillId="0" borderId="74" xfId="0" applyFont="1" applyFill="1" applyBorder="1" applyAlignment="1" applyProtection="1">
      <alignment horizontal="left" vertical="top" wrapText="1"/>
      <protection/>
    </xf>
    <xf numFmtId="171" fontId="115" fillId="0" borderId="49" xfId="15" applyNumberFormat="1" applyFont="1" applyFill="1" applyBorder="1" applyAlignment="1" applyProtection="1">
      <alignment/>
      <protection/>
    </xf>
    <xf numFmtId="173" fontId="12" fillId="0" borderId="69" xfId="0" applyNumberFormat="1" applyFont="1" applyFill="1" applyBorder="1" applyAlignment="1" applyProtection="1">
      <alignment horizontal="right"/>
      <protection/>
    </xf>
    <xf numFmtId="0" fontId="13" fillId="35" borderId="50"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3" fontId="12" fillId="0" borderId="49" xfId="0" applyNumberFormat="1" applyFont="1" applyFill="1" applyBorder="1" applyAlignment="1" applyProtection="1">
      <alignment horizontal="right"/>
      <protection/>
    </xf>
    <xf numFmtId="171" fontId="13" fillId="35" borderId="56" xfId="0" applyNumberFormat="1" applyFont="1" applyFill="1" applyBorder="1" applyAlignment="1" applyProtection="1">
      <alignment horizontal="right" wrapText="1"/>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68" fontId="114" fillId="35" borderId="54" xfId="0" applyNumberFormat="1" applyFont="1" applyFill="1" applyBorder="1" applyAlignment="1" applyProtection="1">
      <alignment horizontal="left" vertical="top"/>
      <protection/>
    </xf>
    <xf numFmtId="171" fontId="115"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15" fillId="35" borderId="54" xfId="15" applyNumberFormat="1" applyFont="1" applyFill="1" applyBorder="1" applyAlignment="1" applyProtection="1">
      <alignment horizontal="right" vertical="center" wrapText="1"/>
      <protection/>
    </xf>
    <xf numFmtId="0" fontId="119" fillId="20" borderId="54" xfId="33" applyFont="1" applyBorder="1" applyAlignment="1" applyProtection="1">
      <alignment horizontal="center" vertical="center"/>
      <protection/>
    </xf>
    <xf numFmtId="171" fontId="12" fillId="35" borderId="56" xfId="0" applyNumberFormat="1" applyFont="1" applyFill="1" applyBorder="1" applyAlignment="1" applyProtection="1">
      <alignment horizontal="right" vertical="center"/>
      <protection/>
    </xf>
    <xf numFmtId="171" fontId="115"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left" vertical="top"/>
      <protection/>
    </xf>
    <xf numFmtId="171" fontId="116" fillId="0" borderId="69" xfId="15" applyNumberFormat="1" applyFont="1" applyFill="1" applyBorder="1" applyAlignment="1" applyProtection="1">
      <alignment horizontal="right" wrapText="1"/>
      <protection locked="0"/>
    </xf>
    <xf numFmtId="171" fontId="114" fillId="35" borderId="64" xfId="0" applyNumberFormat="1" applyFont="1" applyFill="1" applyBorder="1" applyAlignment="1" applyProtection="1">
      <alignment horizontal="right" wrapText="1"/>
      <protection/>
    </xf>
    <xf numFmtId="0" fontId="11" fillId="35" borderId="50" xfId="0" applyFont="1" applyFill="1" applyBorder="1" applyAlignment="1" applyProtection="1">
      <alignment horizontal="left" vertical="top" wrapText="1"/>
      <protection/>
    </xf>
    <xf numFmtId="171" fontId="114" fillId="35" borderId="56" xfId="0" applyNumberFormat="1" applyFont="1" applyFill="1" applyBorder="1" applyAlignment="1" applyProtection="1">
      <alignment horizontal="right"/>
      <protection/>
    </xf>
    <xf numFmtId="0" fontId="11" fillId="35" borderId="53" xfId="0" applyFont="1" applyFill="1" applyBorder="1" applyAlignment="1" applyProtection="1">
      <alignment horizontal="left" vertical="top"/>
      <protection/>
    </xf>
    <xf numFmtId="0" fontId="105"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50" xfId="0" applyFont="1" applyFill="1" applyBorder="1" applyAlignment="1" applyProtection="1">
      <alignment vertical="top" wrapText="1"/>
      <protection/>
    </xf>
    <xf numFmtId="0" fontId="11" fillId="35" borderId="50"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16" fillId="0" borderId="49" xfId="15" applyNumberFormat="1" applyFont="1" applyFill="1" applyBorder="1" applyAlignment="1" applyProtection="1">
      <alignment horizontal="right" wrapText="1"/>
      <protection locked="0"/>
    </xf>
    <xf numFmtId="0" fontId="11" fillId="35" borderId="53"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3" xfId="0" applyFont="1" applyFill="1" applyBorder="1" applyAlignment="1" applyProtection="1">
      <alignment vertical="top" wrapText="1"/>
      <protection/>
    </xf>
    <xf numFmtId="171" fontId="115" fillId="0" borderId="54" xfId="15" applyNumberFormat="1" applyFont="1" applyFill="1" applyBorder="1" applyAlignment="1" applyProtection="1">
      <alignment horizontal="right" wrapText="1"/>
      <protection/>
    </xf>
    <xf numFmtId="168" fontId="114" fillId="0" borderId="49"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71" fontId="12" fillId="2" borderId="69" xfId="0" applyNumberFormat="1" applyFont="1" applyFill="1" applyBorder="1" applyAlignment="1" applyProtection="1">
      <alignment horizontal="right"/>
      <protection locked="0"/>
    </xf>
    <xf numFmtId="171" fontId="115" fillId="35" borderId="54" xfId="15" applyNumberFormat="1" applyFont="1" applyFill="1" applyBorder="1" applyAlignment="1" applyProtection="1">
      <alignment horizontal="right" wrapText="1"/>
      <protection/>
    </xf>
    <xf numFmtId="171" fontId="115" fillId="35" borderId="54" xfId="21" applyNumberFormat="1" applyFont="1" applyFill="1" applyBorder="1" applyAlignment="1" applyProtection="1">
      <alignment horizontal="right" wrapText="1"/>
      <protection/>
    </xf>
    <xf numFmtId="169" fontId="115" fillId="35" borderId="54" xfId="15" applyNumberFormat="1" applyFont="1" applyFill="1" applyBorder="1" applyAlignment="1" applyProtection="1">
      <alignment horizontal="right" wrapText="1"/>
      <protection/>
    </xf>
    <xf numFmtId="0" fontId="113" fillId="20" borderId="51" xfId="33" applyFont="1" applyBorder="1" applyAlignment="1" applyProtection="1">
      <alignment horizontal="center" vertical="center"/>
      <protection/>
    </xf>
    <xf numFmtId="169" fontId="12" fillId="2" borderId="66" xfId="0"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xf>
    <xf numFmtId="170" fontId="13" fillId="2" borderId="64" xfId="0" applyNumberFormat="1" applyFont="1" applyFill="1" applyBorder="1" applyAlignment="1" applyProtection="1">
      <alignment horizontal="right" wrapText="1"/>
      <protection/>
    </xf>
    <xf numFmtId="169" fontId="12" fillId="0" borderId="49" xfId="0" applyNumberFormat="1" applyFont="1" applyFill="1" applyBorder="1" applyAlignment="1" applyProtection="1">
      <alignment horizontal="right"/>
      <protection/>
    </xf>
    <xf numFmtId="169" fontId="12" fillId="2" borderId="66" xfId="0" applyNumberFormat="1" applyFont="1" applyFill="1" applyBorder="1" applyAlignment="1" applyProtection="1">
      <alignment horizontal="right"/>
      <protection/>
    </xf>
    <xf numFmtId="169" fontId="115" fillId="2" borderId="54" xfId="15" applyNumberFormat="1" applyFont="1" applyFill="1" applyBorder="1" applyAlignment="1" applyProtection="1">
      <alignment horizontal="right" wrapText="1"/>
      <protection locked="0"/>
    </xf>
    <xf numFmtId="171" fontId="116" fillId="35" borderId="62" xfId="15" applyNumberFormat="1" applyFont="1" applyFill="1" applyBorder="1" applyAlignment="1" applyProtection="1">
      <alignment horizontal="right" wrapText="1"/>
      <protection/>
    </xf>
    <xf numFmtId="171" fontId="116" fillId="35" borderId="74" xfId="15" applyNumberFormat="1" applyFont="1" applyFill="1" applyBorder="1" applyAlignment="1" applyProtection="1">
      <alignment horizontal="right" wrapText="1"/>
      <protection/>
    </xf>
    <xf numFmtId="171" fontId="115"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68" fontId="114" fillId="35" borderId="66" xfId="0" applyNumberFormat="1" applyFont="1" applyFill="1" applyBorder="1" applyAlignment="1" applyProtection="1">
      <alignment horizontal="left" vertical="top"/>
      <protection/>
    </xf>
    <xf numFmtId="171" fontId="12" fillId="2" borderId="66" xfId="0" applyNumberFormat="1" applyFont="1" applyFill="1" applyBorder="1" applyAlignment="1" applyProtection="1">
      <alignment horizontal="right"/>
      <protection locked="0"/>
    </xf>
    <xf numFmtId="171" fontId="115" fillId="0" borderId="54" xfId="15" applyNumberFormat="1" applyFont="1" applyFill="1" applyBorder="1" applyAlignment="1" applyProtection="1">
      <alignment horizontal="right"/>
      <protection/>
    </xf>
    <xf numFmtId="9" fontId="115" fillId="2" borderId="76" xfId="15" applyNumberFormat="1" applyFont="1" applyBorder="1" applyAlignment="1" applyProtection="1">
      <alignment horizontal="right" wrapText="1"/>
      <protection locked="0"/>
    </xf>
    <xf numFmtId="9" fontId="114" fillId="2" borderId="64" xfId="0" applyNumberFormat="1" applyFont="1" applyFill="1" applyBorder="1" applyAlignment="1" applyProtection="1">
      <alignment horizontal="right" wrapText="1"/>
      <protection/>
    </xf>
    <xf numFmtId="9" fontId="114" fillId="2" borderId="56" xfId="0" applyNumberFormat="1" applyFont="1" applyFill="1" applyBorder="1" applyAlignment="1" applyProtection="1">
      <alignment horizontal="right" wrapText="1"/>
      <protection/>
    </xf>
    <xf numFmtId="9" fontId="13" fillId="2" borderId="56" xfId="0" applyNumberFormat="1" applyFont="1" applyFill="1" applyBorder="1" applyAlignment="1" applyProtection="1">
      <alignment horizontal="right" wrapText="1"/>
      <protection/>
    </xf>
    <xf numFmtId="0" fontId="115" fillId="0" borderId="54" xfId="15" applyNumberFormat="1" applyFont="1" applyFill="1" applyBorder="1" applyAlignment="1" applyProtection="1">
      <alignment horizontal="right" wrapText="1"/>
      <protection/>
    </xf>
    <xf numFmtId="3" fontId="115" fillId="0" borderId="54" xfId="15" applyNumberFormat="1" applyFont="1" applyFill="1" applyBorder="1" applyAlignment="1" applyProtection="1">
      <alignment horizontal="right" wrapText="1"/>
      <protection/>
    </xf>
    <xf numFmtId="169" fontId="115" fillId="2" borderId="54" xfId="15" applyNumberFormat="1" applyFont="1" applyBorder="1" applyAlignment="1" applyProtection="1">
      <alignment horizontal="right" wrapText="1"/>
      <protection locked="0"/>
    </xf>
    <xf numFmtId="0" fontId="105" fillId="35" borderId="0" xfId="0" applyFont="1" applyFill="1" applyBorder="1" applyAlignment="1">
      <alignment vertical="top" wrapText="1"/>
    </xf>
    <xf numFmtId="171" fontId="115" fillId="2" borderId="77" xfId="15" applyNumberFormat="1" applyFont="1" applyBorder="1" applyAlignment="1" applyProtection="1">
      <alignment horizontal="right" wrapText="1"/>
      <protection locked="0"/>
    </xf>
    <xf numFmtId="171" fontId="115" fillId="0" borderId="62" xfId="15"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0" fontId="85" fillId="0" borderId="0" xfId="15" applyFont="1" applyFill="1" applyBorder="1" applyAlignment="1">
      <alignment horizontal="left" vertical="top"/>
    </xf>
    <xf numFmtId="169" fontId="12" fillId="0" borderId="54" xfId="0" applyNumberFormat="1" applyFont="1" applyFill="1" applyBorder="1" applyAlignment="1" applyProtection="1">
      <alignment horizontal="right"/>
      <protection/>
    </xf>
    <xf numFmtId="168" fontId="120" fillId="35" borderId="78" xfId="0" applyNumberFormat="1" applyFont="1" applyFill="1" applyBorder="1" applyAlignment="1" applyProtection="1">
      <alignment vertical="center" wrapText="1"/>
      <protection/>
    </xf>
    <xf numFmtId="171" fontId="116" fillId="0" borderId="0" xfId="15" applyNumberFormat="1" applyFont="1" applyFill="1" applyBorder="1" applyAlignment="1" applyProtection="1">
      <alignment horizontal="right"/>
      <protection locked="0"/>
    </xf>
    <xf numFmtId="168" fontId="114" fillId="0" borderId="0" xfId="0" applyNumberFormat="1" applyFont="1" applyFill="1" applyBorder="1" applyAlignment="1" applyProtection="1">
      <alignment horizontal="left" vertical="top"/>
      <protection/>
    </xf>
    <xf numFmtId="169" fontId="12" fillId="0" borderId="51" xfId="0" applyNumberFormat="1" applyFont="1" applyFill="1" applyBorder="1" applyAlignment="1" applyProtection="1">
      <alignment horizontal="right"/>
      <protection/>
    </xf>
    <xf numFmtId="0" fontId="12" fillId="0" borderId="0" xfId="0" applyFont="1" applyFill="1" applyBorder="1" applyAlignment="1" applyProtection="1">
      <alignment horizontal="right"/>
      <protection/>
    </xf>
    <xf numFmtId="169" fontId="115" fillId="2" borderId="51"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73" fontId="12" fillId="0" borderId="54" xfId="0" applyNumberFormat="1" applyFont="1" applyFill="1" applyBorder="1" applyAlignment="1" applyProtection="1">
      <alignment horizontal="right"/>
      <protection/>
    </xf>
    <xf numFmtId="0" fontId="12" fillId="35" borderId="65" xfId="0" applyFont="1" applyFill="1" applyBorder="1" applyAlignment="1" applyProtection="1">
      <alignment horizontal="left" vertical="center"/>
      <protection/>
    </xf>
    <xf numFmtId="0" fontId="8" fillId="35" borderId="50" xfId="0" applyFont="1" applyFill="1" applyBorder="1" applyAlignment="1" applyProtection="1">
      <alignment horizontal="left" vertical="center" wrapText="1"/>
      <protection/>
    </xf>
    <xf numFmtId="173" fontId="12" fillId="0" borderId="66" xfId="0" applyNumberFormat="1" applyFont="1" applyFill="1" applyBorder="1" applyAlignment="1" applyProtection="1">
      <alignment horizontal="right"/>
      <protection/>
    </xf>
    <xf numFmtId="0" fontId="105" fillId="0" borderId="53" xfId="0" applyFont="1" applyFill="1" applyBorder="1" applyAlignment="1">
      <alignment horizontal="left" vertical="top"/>
    </xf>
    <xf numFmtId="0" fontId="105" fillId="35" borderId="64" xfId="0" applyFont="1" applyFill="1" applyBorder="1" applyAlignment="1" applyProtection="1">
      <alignment horizontal="left" vertical="top" wrapText="1"/>
      <protection/>
    </xf>
    <xf numFmtId="173" fontId="12" fillId="0" borderId="64" xfId="0" applyNumberFormat="1" applyFont="1" applyFill="1" applyBorder="1" applyAlignment="1" applyProtection="1">
      <alignment horizontal="right"/>
      <protection/>
    </xf>
    <xf numFmtId="173" fontId="115" fillId="0" borderId="79" xfId="15" applyNumberFormat="1" applyFont="1" applyFill="1" applyBorder="1" applyAlignment="1" applyProtection="1">
      <alignment horizontal="right" wrapText="1"/>
      <protection/>
    </xf>
    <xf numFmtId="0" fontId="20"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3"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50" xfId="0" applyFont="1" applyFill="1" applyBorder="1" applyAlignment="1" applyProtection="1">
      <alignment horizontal="left" vertical="top" wrapText="1"/>
      <protection/>
    </xf>
    <xf numFmtId="0" fontId="8" fillId="35" borderId="53" xfId="0" applyFont="1" applyFill="1" applyBorder="1" applyAlignment="1" applyProtection="1">
      <alignment horizontal="left" vertical="top" wrapText="1"/>
      <protection/>
    </xf>
    <xf numFmtId="173" fontId="114" fillId="35" borderId="64" xfId="0" applyNumberFormat="1" applyFont="1" applyFill="1" applyBorder="1" applyAlignment="1" applyProtection="1">
      <alignment horizontal="right" vertical="center"/>
      <protection/>
    </xf>
    <xf numFmtId="0" fontId="8" fillId="35" borderId="51" xfId="0" applyFont="1" applyFill="1" applyBorder="1" applyAlignment="1" applyProtection="1">
      <alignment horizontal="left" vertical="top" wrapText="1"/>
      <protection/>
    </xf>
    <xf numFmtId="173" fontId="12" fillId="35" borderId="64" xfId="0" applyNumberFormat="1" applyFont="1" applyFill="1" applyBorder="1" applyAlignment="1" applyProtection="1">
      <alignment horizontal="right" vertical="center"/>
      <protection/>
    </xf>
    <xf numFmtId="0" fontId="12" fillId="35" borderId="51" xfId="0" applyFont="1" applyFill="1" applyBorder="1" applyAlignment="1" applyProtection="1">
      <alignment horizontal="left" vertical="top"/>
      <protection/>
    </xf>
    <xf numFmtId="173" fontId="12" fillId="0"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05"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vertical="center"/>
      <protection/>
    </xf>
    <xf numFmtId="173" fontId="115" fillId="2" borderId="67" xfId="15" applyNumberFormat="1" applyFont="1" applyBorder="1" applyAlignment="1" applyProtection="1">
      <alignment horizontal="right" wrapText="1"/>
      <protection locked="0"/>
    </xf>
    <xf numFmtId="173" fontId="115" fillId="2" borderId="54" xfId="15" applyNumberFormat="1" applyFont="1" applyBorder="1" applyAlignment="1" applyProtection="1">
      <alignment horizontal="right"/>
      <protection locked="0"/>
    </xf>
    <xf numFmtId="171" fontId="12" fillId="35" borderId="69" xfId="0" applyNumberFormat="1" applyFont="1" applyFill="1" applyBorder="1" applyAlignment="1" applyProtection="1">
      <alignment horizontal="right" vertical="center"/>
      <protection/>
    </xf>
    <xf numFmtId="171" fontId="115"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 fillId="35" borderId="49" xfId="0" applyNumberFormat="1" applyFont="1" applyFill="1" applyBorder="1" applyAlignment="1" applyProtection="1">
      <alignment horizontal="right" vertical="center"/>
      <protection/>
    </xf>
    <xf numFmtId="171" fontId="115" fillId="0" borderId="56" xfId="15" applyNumberFormat="1" applyFont="1" applyFill="1" applyBorder="1" applyAlignment="1" applyProtection="1">
      <alignment horizontal="right"/>
      <protection/>
    </xf>
    <xf numFmtId="171" fontId="114" fillId="35" borderId="49" xfId="0" applyNumberFormat="1" applyFont="1" applyFill="1" applyBorder="1" applyAlignment="1" applyProtection="1">
      <alignment horizontal="right" vertical="center"/>
      <protection/>
    </xf>
    <xf numFmtId="0" fontId="114" fillId="0" borderId="66" xfId="0" applyFont="1" applyFill="1" applyBorder="1" applyAlignment="1" applyProtection="1">
      <alignment horizontal="left" vertical="top"/>
      <protection/>
    </xf>
    <xf numFmtId="173" fontId="114" fillId="0" borderId="66" xfId="0" applyNumberFormat="1" applyFont="1" applyFill="1" applyBorder="1" applyAlignment="1" applyProtection="1">
      <alignment horizontal="right" vertical="center"/>
      <protection/>
    </xf>
    <xf numFmtId="0" fontId="8" fillId="34" borderId="50" xfId="0" applyNumberFormat="1" applyFont="1" applyFill="1" applyBorder="1" applyAlignment="1" applyProtection="1">
      <alignment horizontal="left" vertical="top" wrapText="1"/>
      <protection/>
    </xf>
    <xf numFmtId="171" fontId="115" fillId="2" borderId="64" xfId="15" applyNumberFormat="1" applyFont="1" applyFill="1" applyBorder="1" applyAlignment="1" applyProtection="1">
      <alignment horizontal="right"/>
      <protection locked="0"/>
    </xf>
    <xf numFmtId="171" fontId="117" fillId="35" borderId="74" xfId="15" applyNumberFormat="1" applyFont="1" applyFill="1" applyBorder="1" applyAlignment="1" applyProtection="1">
      <alignment horizontal="left" vertical="center" wrapText="1"/>
      <protection/>
    </xf>
    <xf numFmtId="173" fontId="12" fillId="35" borderId="54" xfId="0" applyNumberFormat="1" applyFont="1" applyFill="1" applyBorder="1" applyAlignment="1" applyProtection="1">
      <alignment horizontal="right"/>
      <protection/>
    </xf>
    <xf numFmtId="171" fontId="115" fillId="2" borderId="67" xfId="15" applyNumberFormat="1" applyFont="1" applyBorder="1" applyAlignment="1" applyProtection="1">
      <alignment horizontal="right" wrapText="1"/>
      <protection locked="0"/>
    </xf>
    <xf numFmtId="181" fontId="12" fillId="0" borderId="54" xfId="0" applyNumberFormat="1" applyFont="1" applyFill="1" applyBorder="1" applyAlignment="1" applyProtection="1">
      <alignment horizontal="right"/>
      <protection/>
    </xf>
    <xf numFmtId="169" fontId="115"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0" fontId="17" fillId="35" borderId="50" xfId="0" applyFont="1" applyFill="1" applyBorder="1" applyAlignment="1" applyProtection="1">
      <alignment horizontal="left" vertical="top" wrapText="1"/>
      <protection/>
    </xf>
    <xf numFmtId="168" fontId="116" fillId="35" borderId="49" xfId="21" applyNumberFormat="1" applyFont="1" applyFill="1" applyBorder="1" applyAlignment="1" applyProtection="1">
      <alignment horizontal="left" vertical="top"/>
      <protection/>
    </xf>
    <xf numFmtId="171" fontId="115" fillId="2" borderId="62" xfId="15" applyNumberFormat="1" applyFont="1" applyBorder="1" applyAlignment="1" applyProtection="1">
      <alignment horizontal="right" wrapText="1"/>
      <protection locked="0"/>
    </xf>
    <xf numFmtId="171" fontId="116" fillId="35" borderId="74" xfId="21" applyNumberFormat="1" applyFont="1" applyFill="1" applyBorder="1" applyAlignment="1" applyProtection="1">
      <alignment horizontal="right" wrapText="1"/>
      <protection/>
    </xf>
    <xf numFmtId="168" fontId="116" fillId="35" borderId="50" xfId="15" applyNumberFormat="1" applyFont="1" applyFill="1" applyBorder="1" applyAlignment="1" applyProtection="1">
      <alignment horizontal="left" vertical="top"/>
      <protection/>
    </xf>
    <xf numFmtId="0" fontId="21"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21" fillId="28" borderId="64" xfId="41" applyNumberFormat="1" applyFont="1" applyBorder="1" applyAlignment="1" applyProtection="1">
      <alignment horizontal="right" wrapText="1"/>
      <protection locked="0"/>
    </xf>
    <xf numFmtId="0" fontId="118"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22" fillId="35" borderId="53"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17" fillId="35" borderId="50" xfId="0" applyFont="1" applyFill="1" applyBorder="1" applyAlignment="1" applyProtection="1">
      <alignment vertical="top" wrapText="1"/>
      <protection/>
    </xf>
    <xf numFmtId="0" fontId="113" fillId="20" borderId="50" xfId="33" applyFont="1" applyBorder="1" applyAlignment="1" applyProtection="1">
      <alignment horizontal="center" vertical="center"/>
      <protection/>
    </xf>
    <xf numFmtId="0" fontId="113" fillId="20" borderId="0" xfId="33" applyFont="1" applyBorder="1" applyAlignment="1" applyProtection="1">
      <alignment horizontal="center" vertical="center"/>
      <protection/>
    </xf>
    <xf numFmtId="170" fontId="12" fillId="2" borderId="54"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wrapText="1"/>
      <protection/>
    </xf>
    <xf numFmtId="171" fontId="15" fillId="2" borderId="64" xfId="33" applyNumberFormat="1" applyFont="1" applyFill="1" applyBorder="1" applyAlignment="1" applyProtection="1">
      <alignment horizontal="right"/>
      <protection locked="0"/>
    </xf>
    <xf numFmtId="171" fontId="15" fillId="2" borderId="56"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protection/>
    </xf>
    <xf numFmtId="169" fontId="15" fillId="0" borderId="56" xfId="33" applyNumberFormat="1" applyFont="1" applyFill="1" applyBorder="1" applyAlignment="1" applyProtection="1">
      <alignment horizontal="right" vertical="center"/>
      <protection/>
    </xf>
    <xf numFmtId="0" fontId="16" fillId="0" borderId="53" xfId="33" applyFont="1" applyFill="1" applyBorder="1" applyAlignment="1" applyProtection="1">
      <alignment horizontal="left" vertical="top"/>
      <protection/>
    </xf>
    <xf numFmtId="0" fontId="15" fillId="0" borderId="64" xfId="33" applyFont="1" applyFill="1" applyBorder="1" applyAlignment="1" applyProtection="1">
      <alignment horizontal="right" vertical="center"/>
      <protection/>
    </xf>
    <xf numFmtId="0" fontId="12" fillId="2" borderId="54" xfId="33" applyFont="1" applyFill="1" applyBorder="1" applyAlignment="1" applyProtection="1">
      <alignment horizontal="right"/>
      <protection locked="0"/>
    </xf>
    <xf numFmtId="0" fontId="8" fillId="0" borderId="49" xfId="33" applyFont="1" applyFill="1" applyBorder="1" applyAlignment="1" applyProtection="1">
      <alignment horizontal="center" vertical="center"/>
      <protection/>
    </xf>
    <xf numFmtId="169" fontId="12" fillId="0" borderId="66" xfId="33" applyNumberFormat="1" applyFont="1" applyFill="1" applyBorder="1" applyAlignment="1" applyProtection="1">
      <alignment horizontal="right" vertical="center"/>
      <protection/>
    </xf>
    <xf numFmtId="170" fontId="12" fillId="2" borderId="49" xfId="33" applyNumberFormat="1" applyFont="1" applyFill="1" applyBorder="1" applyAlignment="1" applyProtection="1">
      <alignment horizontal="right" vertical="top"/>
      <protection locked="0"/>
    </xf>
    <xf numFmtId="171" fontId="116" fillId="35" borderId="69" xfId="15" applyNumberFormat="1" applyFont="1" applyFill="1" applyBorder="1" applyAlignment="1" applyProtection="1">
      <alignment horizontal="right" wrapText="1"/>
      <protection/>
    </xf>
    <xf numFmtId="0" fontId="17" fillId="35" borderId="50" xfId="0" applyNumberFormat="1" applyFont="1" applyFill="1" applyBorder="1" applyAlignment="1" applyProtection="1">
      <alignment horizontal="left" vertical="top" wrapText="1"/>
      <protection/>
    </xf>
    <xf numFmtId="171" fontId="122" fillId="2" borderId="64" xfId="15" applyNumberFormat="1" applyFont="1" applyBorder="1" applyAlignment="1" applyProtection="1">
      <alignment horizontal="right" wrapText="1"/>
      <protection locked="0"/>
    </xf>
    <xf numFmtId="171" fontId="116" fillId="35" borderId="49"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49" xfId="0" applyNumberFormat="1" applyFont="1" applyFill="1" applyBorder="1" applyAlignment="1" applyProtection="1">
      <alignment horizontal="right"/>
      <protection/>
    </xf>
    <xf numFmtId="0" fontId="17" fillId="35" borderId="53" xfId="0" applyFont="1" applyFill="1" applyBorder="1" applyAlignment="1" applyProtection="1">
      <alignment horizontal="left" vertical="top" wrapText="1"/>
      <protection/>
    </xf>
    <xf numFmtId="171" fontId="15" fillId="35" borderId="64" xfId="0" applyNumberFormat="1" applyFont="1" applyFill="1" applyBorder="1" applyAlignment="1" applyProtection="1">
      <alignment horizontal="right"/>
      <protection/>
    </xf>
    <xf numFmtId="171" fontId="115"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9" fontId="12" fillId="2" borderId="54" xfId="0" applyNumberFormat="1" applyFont="1" applyFill="1" applyBorder="1" applyAlignment="1" applyProtection="1">
      <alignment/>
      <protection locked="0"/>
    </xf>
    <xf numFmtId="9" fontId="22" fillId="2" borderId="64" xfId="0" applyNumberFormat="1" applyFont="1" applyFill="1" applyBorder="1" applyAlignment="1" applyProtection="1">
      <alignment horizontal="right" wrapText="1"/>
      <protection locked="0"/>
    </xf>
    <xf numFmtId="171" fontId="12" fillId="0" borderId="49" xfId="0" applyNumberFormat="1" applyFont="1" applyFill="1" applyBorder="1" applyAlignment="1" applyProtection="1">
      <alignment/>
      <protection/>
    </xf>
    <xf numFmtId="9" fontId="22" fillId="2" borderId="56" xfId="0" applyNumberFormat="1" applyFont="1" applyFill="1" applyBorder="1" applyAlignment="1" applyProtection="1">
      <alignment horizontal="right" wrapText="1"/>
      <protection locked="0"/>
    </xf>
    <xf numFmtId="171" fontId="12" fillId="0" borderId="66" xfId="0" applyNumberFormat="1" applyFont="1" applyFill="1" applyBorder="1" applyAlignment="1" applyProtection="1">
      <alignment/>
      <protection/>
    </xf>
    <xf numFmtId="170" fontId="115" fillId="0" borderId="66" xfId="15" applyNumberFormat="1" applyFont="1" applyFill="1" applyBorder="1" applyAlignment="1" applyProtection="1">
      <alignment horizontal="right"/>
      <protection locked="0"/>
    </xf>
    <xf numFmtId="3" fontId="12" fillId="0" borderId="54" xfId="0" applyNumberFormat="1" applyFont="1" applyFill="1" applyBorder="1" applyAlignment="1" applyProtection="1">
      <alignment horizontal="right"/>
      <protection/>
    </xf>
    <xf numFmtId="169" fontId="115" fillId="2" borderId="80" xfId="15" applyNumberFormat="1" applyFont="1" applyBorder="1" applyAlignment="1" applyProtection="1">
      <alignment horizontal="right" wrapText="1"/>
      <protection locked="0"/>
    </xf>
    <xf numFmtId="168" fontId="114" fillId="35" borderId="78" xfId="0" applyNumberFormat="1" applyFont="1" applyFill="1" applyBorder="1" applyAlignment="1" applyProtection="1">
      <alignment horizontal="left" vertical="top"/>
      <protection/>
    </xf>
    <xf numFmtId="173" fontId="115" fillId="2" borderId="62" xfId="15" applyNumberFormat="1" applyFont="1" applyBorder="1" applyAlignment="1" applyProtection="1">
      <alignment horizontal="right"/>
      <protection locked="0"/>
    </xf>
    <xf numFmtId="169" fontId="12" fillId="2" borderId="54" xfId="0" applyNumberFormat="1" applyFont="1" applyFill="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15" fillId="2" borderId="66"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15" fillId="2" borderId="54" xfId="15" applyNumberFormat="1" applyFont="1" applyBorder="1" applyAlignment="1" applyProtection="1">
      <alignment horizontal="right"/>
      <protection locked="0"/>
    </xf>
    <xf numFmtId="0" fontId="114" fillId="2" borderId="66" xfId="0" applyFont="1" applyFill="1" applyBorder="1" applyAlignment="1" applyProtection="1">
      <alignment horizontal="right"/>
      <protection locked="0"/>
    </xf>
    <xf numFmtId="0" fontId="114" fillId="2" borderId="54" xfId="0" applyFont="1" applyFill="1" applyBorder="1" applyAlignment="1" applyProtection="1">
      <alignment horizontal="right"/>
      <protection locked="0"/>
    </xf>
    <xf numFmtId="169" fontId="114" fillId="0" borderId="54" xfId="0" applyNumberFormat="1" applyFont="1" applyFill="1" applyBorder="1" applyAlignment="1">
      <alignment horizontal="right"/>
    </xf>
    <xf numFmtId="170" fontId="114" fillId="2" borderId="54" xfId="0" applyNumberFormat="1" applyFont="1" applyFill="1" applyBorder="1" applyAlignment="1" applyProtection="1">
      <alignment vertical="top"/>
      <protection locked="0"/>
    </xf>
    <xf numFmtId="169" fontId="114" fillId="0" borderId="54" xfId="0" applyNumberFormat="1" applyFont="1" applyFill="1" applyBorder="1" applyAlignment="1">
      <alignment/>
    </xf>
    <xf numFmtId="171" fontId="114" fillId="0" borderId="54" xfId="0" applyNumberFormat="1" applyFont="1" applyFill="1" applyBorder="1" applyAlignment="1">
      <alignment/>
    </xf>
    <xf numFmtId="0" fontId="114" fillId="2" borderId="54" xfId="0" applyFont="1" applyFill="1" applyBorder="1" applyAlignment="1">
      <alignment horizontal="right"/>
    </xf>
    <xf numFmtId="169" fontId="114" fillId="0" borderId="54" xfId="0" applyNumberFormat="1" applyFont="1" applyFill="1" applyBorder="1" applyAlignment="1" applyProtection="1">
      <alignment/>
      <protection/>
    </xf>
    <xf numFmtId="169" fontId="114" fillId="0" borderId="54" xfId="0" applyNumberFormat="1" applyFont="1" applyFill="1" applyBorder="1" applyAlignment="1" applyProtection="1">
      <alignment horizontal="right"/>
      <protection/>
    </xf>
    <xf numFmtId="169" fontId="115" fillId="2" borderId="0" xfId="15" applyNumberFormat="1" applyFont="1" applyBorder="1" applyAlignment="1" applyProtection="1">
      <alignment horizontal="right"/>
      <protection locked="0"/>
    </xf>
    <xf numFmtId="170" fontId="115" fillId="2" borderId="0" xfId="15" applyNumberFormat="1" applyFont="1" applyBorder="1" applyAlignment="1" applyProtection="1">
      <alignment horizontal="right"/>
      <protection locked="0"/>
    </xf>
    <xf numFmtId="0" fontId="11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14" fillId="0" borderId="54" xfId="0" applyNumberFormat="1" applyFont="1" applyFill="1" applyBorder="1" applyAlignment="1">
      <alignment horizontal="right"/>
    </xf>
    <xf numFmtId="0" fontId="123" fillId="0" borderId="0" xfId="0" applyFont="1" applyFill="1" applyBorder="1" applyAlignment="1">
      <alignment horizontal="left" vertical="top"/>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05" fillId="0" borderId="0"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horizontal="left" vertical="top"/>
      <protection/>
    </xf>
    <xf numFmtId="0" fontId="118" fillId="0" borderId="0" xfId="0"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18" fillId="0" borderId="0" xfId="0" applyNumberFormat="1" applyFont="1" applyFill="1" applyBorder="1" applyAlignment="1" applyProtection="1">
      <alignment vertical="top"/>
      <protection/>
    </xf>
    <xf numFmtId="177" fontId="105" fillId="0" borderId="0" xfId="0" applyNumberFormat="1" applyFont="1" applyFill="1" applyBorder="1" applyAlignment="1" applyProtection="1">
      <alignment horizontal="left" vertical="top"/>
      <protection locked="0"/>
    </xf>
    <xf numFmtId="0" fontId="105" fillId="0" borderId="0" xfId="0" applyFont="1" applyFill="1" applyBorder="1" applyAlignment="1" applyProtection="1">
      <alignment horizontal="right" vertical="top"/>
      <protection/>
    </xf>
    <xf numFmtId="0" fontId="127" fillId="0" borderId="0" xfId="0" applyFont="1" applyFill="1" applyBorder="1" applyAlignment="1" applyProtection="1">
      <alignment vertical="top"/>
      <protection/>
    </xf>
    <xf numFmtId="177" fontId="105" fillId="0" borderId="0" xfId="0" applyNumberFormat="1" applyFont="1" applyFill="1" applyBorder="1" applyAlignment="1" applyProtection="1">
      <alignment vertical="top"/>
      <protection locked="0"/>
    </xf>
    <xf numFmtId="0" fontId="114" fillId="0" borderId="0" xfId="0" applyFont="1" applyFill="1" applyBorder="1" applyAlignment="1">
      <alignment horizontal="left" vertical="top"/>
    </xf>
    <xf numFmtId="0" fontId="114" fillId="0" borderId="81" xfId="0" applyFont="1" applyFill="1" applyBorder="1" applyAlignment="1" applyProtection="1">
      <alignment horizontal="center" vertical="top"/>
      <protection/>
    </xf>
    <xf numFmtId="0" fontId="114" fillId="35" borderId="0" xfId="0" applyFont="1" applyFill="1" applyBorder="1" applyAlignment="1" applyProtection="1">
      <alignment horizontal="center" vertical="top"/>
      <protection/>
    </xf>
    <xf numFmtId="177" fontId="105" fillId="0" borderId="0" xfId="0" applyNumberFormat="1" applyFont="1" applyFill="1" applyBorder="1" applyAlignment="1" applyProtection="1">
      <alignment vertical="top"/>
      <protection/>
    </xf>
    <xf numFmtId="0" fontId="105" fillId="0" borderId="0" xfId="0" applyFont="1" applyFill="1" applyBorder="1" applyAlignment="1" applyProtection="1">
      <alignment horizontal="center" vertical="top"/>
      <protection locked="0"/>
    </xf>
    <xf numFmtId="0" fontId="128" fillId="0" borderId="0" xfId="0" applyFont="1" applyFill="1" applyBorder="1" applyAlignment="1" applyProtection="1">
      <alignment horizontal="right" vertical="top"/>
      <protection/>
    </xf>
    <xf numFmtId="0" fontId="123" fillId="0" borderId="0" xfId="0" applyFont="1" applyFill="1" applyBorder="1" applyAlignment="1" applyProtection="1">
      <alignment vertical="top"/>
      <protection/>
    </xf>
    <xf numFmtId="0" fontId="129"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center" vertical="center" wrapText="1"/>
    </xf>
    <xf numFmtId="0" fontId="123" fillId="2" borderId="54" xfId="0" applyFont="1" applyFill="1" applyBorder="1" applyAlignment="1" applyProtection="1">
      <alignment horizontal="left" vertical="top"/>
      <protection locked="0"/>
    </xf>
    <xf numFmtId="0" fontId="123" fillId="0" borderId="0" xfId="0" applyFont="1" applyFill="1" applyBorder="1" applyAlignment="1">
      <alignment vertical="top"/>
    </xf>
    <xf numFmtId="0" fontId="123" fillId="0" borderId="0" xfId="0" applyFont="1" applyFill="1" applyBorder="1" applyAlignment="1">
      <alignment horizontal="center" vertical="top"/>
    </xf>
    <xf numFmtId="0" fontId="123" fillId="0" borderId="0" xfId="0" applyFont="1" applyFill="1" applyBorder="1" applyAlignment="1">
      <alignment horizontal="right" vertical="top"/>
    </xf>
    <xf numFmtId="0" fontId="125" fillId="0" borderId="0" xfId="0" applyFont="1" applyFill="1" applyBorder="1" applyAlignment="1" applyProtection="1">
      <alignment vertical="top"/>
      <protection locked="0"/>
    </xf>
    <xf numFmtId="0" fontId="123" fillId="2" borderId="51" xfId="0" applyFont="1" applyFill="1" applyBorder="1" applyAlignment="1" applyProtection="1">
      <alignment horizontal="left" vertical="top"/>
      <protection locked="0"/>
    </xf>
    <xf numFmtId="0" fontId="123" fillId="0" borderId="81" xfId="0" applyFont="1" applyFill="1" applyBorder="1" applyAlignment="1">
      <alignment horizontal="left" vertical="top"/>
    </xf>
    <xf numFmtId="0" fontId="130" fillId="0" borderId="0" xfId="0" applyFont="1" applyFill="1" applyBorder="1" applyAlignment="1" applyProtection="1">
      <alignment horizontal="center" vertical="top"/>
      <protection/>
    </xf>
    <xf numFmtId="0" fontId="131"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1" xfId="15" applyFont="1" applyBorder="1" applyAlignment="1" applyProtection="1">
      <alignment horizontal="left" vertical="top"/>
      <protection locked="0"/>
    </xf>
    <xf numFmtId="0" fontId="131" fillId="0" borderId="0" xfId="0" applyFont="1" applyFill="1" applyBorder="1" applyAlignment="1" applyProtection="1">
      <alignment horizontal="center" vertical="top"/>
      <protection/>
    </xf>
    <xf numFmtId="0" fontId="85" fillId="2" borderId="52" xfId="15" applyFont="1" applyBorder="1" applyAlignment="1" applyProtection="1">
      <alignment horizontal="left"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0" borderId="0" xfId="15"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85" fillId="2" borderId="51"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0" fontId="85" fillId="2" borderId="52" xfId="15" applyFont="1" applyBorder="1" applyAlignment="1" applyProtection="1">
      <alignment vertical="top"/>
      <protection locked="0"/>
    </xf>
    <xf numFmtId="0" fontId="131" fillId="0" borderId="0" xfId="0" applyFont="1" applyFill="1" applyBorder="1" applyAlignment="1" applyProtection="1">
      <alignment vertical="center" wrapText="1"/>
      <protection/>
    </xf>
    <xf numFmtId="0" fontId="131" fillId="0" borderId="0" xfId="0" applyFont="1" applyFill="1" applyBorder="1" applyAlignment="1" applyProtection="1">
      <alignment vertical="top" wrapText="1"/>
      <protection/>
    </xf>
    <xf numFmtId="0" fontId="131" fillId="0" borderId="0" xfId="0" applyFont="1" applyFill="1" applyBorder="1" applyAlignment="1" applyProtection="1">
      <alignment horizontal="center" vertical="center" wrapText="1"/>
      <protection/>
    </xf>
    <xf numFmtId="0" fontId="131" fillId="0" borderId="0" xfId="0" applyFont="1" applyFill="1" applyBorder="1" applyAlignment="1" applyProtection="1">
      <alignment horizontal="center" vertical="top" wrapText="1"/>
      <protection/>
    </xf>
    <xf numFmtId="0" fontId="131" fillId="0" borderId="0" xfId="0" applyFont="1" applyFill="1" applyBorder="1" applyAlignment="1" applyProtection="1">
      <alignment horizontal="center" vertical="center"/>
      <protection/>
    </xf>
    <xf numFmtId="0" fontId="131" fillId="0" borderId="0" xfId="0" applyFont="1" applyFill="1" applyBorder="1" applyAlignment="1" applyProtection="1">
      <alignment horizontal="center"/>
      <protection/>
    </xf>
    <xf numFmtId="0" fontId="85" fillId="2" borderId="51" xfId="15" applyFont="1" applyFill="1" applyBorder="1" applyAlignment="1" applyProtection="1">
      <alignment vertical="top"/>
      <protection locked="0"/>
    </xf>
    <xf numFmtId="0" fontId="85" fillId="2" borderId="51" xfId="15" applyFont="1" applyFill="1" applyBorder="1" applyAlignment="1" applyProtection="1">
      <alignment/>
      <protection locked="0"/>
    </xf>
    <xf numFmtId="0" fontId="131" fillId="0" borderId="0" xfId="0" applyFont="1" applyFill="1" applyBorder="1" applyAlignment="1" applyProtection="1">
      <alignment/>
      <protection/>
    </xf>
    <xf numFmtId="0" fontId="85" fillId="2" borderId="51" xfId="15" applyFont="1" applyFill="1" applyBorder="1" applyAlignment="1" applyProtection="1">
      <alignment horizontal="left"/>
      <protection locked="0"/>
    </xf>
    <xf numFmtId="0" fontId="85" fillId="2" borderId="51" xfId="15" applyFont="1" applyFill="1" applyBorder="1" applyAlignment="1" applyProtection="1">
      <alignment horizontal="left" vertical="top"/>
      <protection locked="0"/>
    </xf>
    <xf numFmtId="0" fontId="131" fillId="35" borderId="0" xfId="0" applyFont="1" applyFill="1" applyBorder="1" applyAlignment="1" applyProtection="1">
      <alignment vertical="top"/>
      <protection/>
    </xf>
    <xf numFmtId="0" fontId="131" fillId="35" borderId="52" xfId="0" applyFont="1" applyFill="1" applyBorder="1" applyAlignment="1" applyProtection="1">
      <alignment horizontal="center" vertical="top"/>
      <protection/>
    </xf>
    <xf numFmtId="0" fontId="123" fillId="0" borderId="0" xfId="0" applyFont="1" applyFill="1" applyBorder="1" applyAlignment="1" applyProtection="1">
      <alignment vertical="center" wrapText="1"/>
      <protection/>
    </xf>
    <xf numFmtId="0" fontId="123" fillId="0" borderId="0" xfId="0" applyFont="1" applyFill="1" applyBorder="1" applyAlignment="1" applyProtection="1">
      <alignment vertical="top" wrapText="1"/>
      <protection/>
    </xf>
    <xf numFmtId="0" fontId="123"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top" wrapText="1"/>
      <protection/>
    </xf>
    <xf numFmtId="0" fontId="123" fillId="0" borderId="0" xfId="0" applyFont="1" applyFill="1" applyBorder="1" applyAlignment="1" applyProtection="1">
      <alignment horizontal="center" vertical="center"/>
      <protection/>
    </xf>
    <xf numFmtId="0" fontId="123" fillId="0" borderId="0" xfId="0" applyFont="1" applyFill="1" applyBorder="1" applyAlignment="1" applyProtection="1">
      <alignment horizontal="center"/>
      <protection/>
    </xf>
    <xf numFmtId="0" fontId="123" fillId="0" borderId="0" xfId="0" applyFont="1" applyFill="1" applyBorder="1" applyAlignment="1" applyProtection="1">
      <alignment/>
      <protection/>
    </xf>
    <xf numFmtId="0" fontId="125" fillId="0" borderId="0" xfId="0" applyFont="1" applyFill="1" applyBorder="1" applyAlignment="1" applyProtection="1">
      <alignment vertical="top"/>
      <protection/>
    </xf>
    <xf numFmtId="0" fontId="123" fillId="35" borderId="0" xfId="0" applyFont="1" applyFill="1" applyBorder="1" applyAlignment="1" applyProtection="1">
      <alignment vertical="top"/>
      <protection/>
    </xf>
    <xf numFmtId="0" fontId="131" fillId="35" borderId="52" xfId="0" applyFont="1" applyFill="1" applyBorder="1" applyAlignment="1" applyProtection="1">
      <alignment vertical="top"/>
      <protection/>
    </xf>
    <xf numFmtId="178" fontId="85" fillId="2" borderId="51" xfId="15" applyNumberFormat="1" applyFont="1" applyBorder="1" applyAlignment="1" applyProtection="1">
      <alignment vertical="top"/>
      <protection locked="0"/>
    </xf>
    <xf numFmtId="178" fontId="85" fillId="2" borderId="52" xfId="15" applyNumberFormat="1" applyFont="1" applyBorder="1" applyAlignment="1" applyProtection="1">
      <alignment vertical="top"/>
      <protection locked="0"/>
    </xf>
    <xf numFmtId="178" fontId="85" fillId="2" borderId="52" xfId="15" applyNumberFormat="1" applyFont="1" applyBorder="1" applyAlignment="1" applyProtection="1">
      <alignment horizontal="left" vertical="top"/>
      <protection locked="0"/>
    </xf>
    <xf numFmtId="0" fontId="132" fillId="0" borderId="0" xfId="0" applyFont="1" applyFill="1" applyBorder="1" applyAlignment="1" applyProtection="1">
      <alignment horizontal="right" vertical="top"/>
      <protection/>
    </xf>
    <xf numFmtId="177" fontId="85" fillId="2" borderId="51" xfId="15" applyNumberFormat="1" applyFont="1" applyBorder="1" applyAlignment="1" applyProtection="1">
      <alignment vertical="top"/>
      <protection locked="0"/>
    </xf>
    <xf numFmtId="177" fontId="85" fillId="2" borderId="52" xfId="15" applyNumberFormat="1" applyFont="1" applyBorder="1" applyAlignment="1" applyProtection="1">
      <alignment vertical="top"/>
      <protection locked="0"/>
    </xf>
    <xf numFmtId="0" fontId="131" fillId="0" borderId="51" xfId="0" applyNumberFormat="1" applyFont="1" applyFill="1" applyBorder="1" applyAlignment="1" applyProtection="1">
      <alignment horizontal="center" vertical="top"/>
      <protection/>
    </xf>
    <xf numFmtId="0" fontId="106" fillId="0" borderId="82" xfId="0" applyFont="1" applyFill="1" applyBorder="1" applyAlignment="1" applyProtection="1">
      <alignment horizontal="left" vertical="top"/>
      <protection/>
    </xf>
    <xf numFmtId="0" fontId="106" fillId="0" borderId="83" xfId="0" applyFont="1" applyFill="1" applyBorder="1" applyAlignment="1" applyProtection="1">
      <alignment horizontal="left" vertical="top"/>
      <protection/>
    </xf>
    <xf numFmtId="0" fontId="107" fillId="0" borderId="84" xfId="0" applyFont="1" applyFill="1" applyBorder="1" applyAlignment="1" applyProtection="1">
      <alignment horizontal="left" vertical="top"/>
      <protection/>
    </xf>
    <xf numFmtId="0" fontId="107" fillId="0" borderId="85" xfId="0" applyFont="1" applyFill="1" applyBorder="1" applyAlignment="1" applyProtection="1">
      <alignment horizontal="left" vertical="top"/>
      <protection/>
    </xf>
    <xf numFmtId="0" fontId="107" fillId="0" borderId="86" xfId="0" applyFont="1" applyFill="1" applyBorder="1" applyAlignment="1" applyProtection="1">
      <alignment horizontal="left" vertical="top"/>
      <protection/>
    </xf>
    <xf numFmtId="0" fontId="107" fillId="0" borderId="87" xfId="0" applyFont="1" applyFill="1" applyBorder="1" applyAlignment="1" applyProtection="1">
      <alignment horizontal="left" vertical="top"/>
      <protection/>
    </xf>
    <xf numFmtId="0" fontId="107" fillId="0" borderId="82" xfId="0" applyFont="1" applyFill="1" applyBorder="1" applyAlignment="1" applyProtection="1">
      <alignment horizontal="left" vertical="top"/>
      <protection/>
    </xf>
    <xf numFmtId="0" fontId="107" fillId="0" borderId="34" xfId="0" applyFont="1" applyFill="1" applyBorder="1" applyAlignment="1" applyProtection="1">
      <alignment horizontal="left" vertical="top"/>
      <protection/>
    </xf>
    <xf numFmtId="0" fontId="106" fillId="0" borderId="19"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0" fontId="106" fillId="0" borderId="88" xfId="0" applyFont="1" applyFill="1" applyBorder="1" applyAlignment="1" applyProtection="1">
      <alignment horizontal="left" vertical="top"/>
      <protection/>
    </xf>
    <xf numFmtId="0" fontId="106" fillId="0" borderId="72" xfId="0" applyFont="1" applyFill="1" applyBorder="1" applyAlignment="1" applyProtection="1">
      <alignment horizontal="left" vertical="top"/>
      <protection/>
    </xf>
    <xf numFmtId="0" fontId="106" fillId="0" borderId="89" xfId="0" applyFont="1" applyFill="1" applyBorder="1" applyAlignment="1" applyProtection="1">
      <alignment horizontal="left" vertical="top"/>
      <protection/>
    </xf>
    <xf numFmtId="0" fontId="106" fillId="0" borderId="87" xfId="0" applyFont="1" applyFill="1" applyBorder="1" applyAlignment="1" applyProtection="1">
      <alignment horizontal="left" vertical="top"/>
      <protection/>
    </xf>
    <xf numFmtId="0" fontId="107" fillId="0" borderId="87" xfId="0" applyFont="1" applyFill="1" applyBorder="1" applyAlignment="1" applyProtection="1">
      <alignment vertical="top"/>
      <protection/>
    </xf>
    <xf numFmtId="0" fontId="107" fillId="0" borderId="82" xfId="0" applyFont="1" applyFill="1" applyBorder="1" applyAlignment="1" applyProtection="1">
      <alignment vertical="top"/>
      <protection/>
    </xf>
    <xf numFmtId="0" fontId="107" fillId="0" borderId="34" xfId="0" applyFont="1" applyFill="1" applyBorder="1" applyAlignment="1" applyProtection="1">
      <alignment vertical="top"/>
      <protection/>
    </xf>
    <xf numFmtId="0" fontId="106" fillId="0" borderId="90" xfId="0" applyFont="1" applyFill="1" applyBorder="1" applyAlignment="1" applyProtection="1">
      <alignment horizontal="left" vertical="top"/>
      <protection/>
    </xf>
    <xf numFmtId="0" fontId="133" fillId="34" borderId="87" xfId="0" applyFont="1" applyFill="1" applyBorder="1" applyAlignment="1" applyProtection="1">
      <alignment horizontal="left" vertical="center"/>
      <protection/>
    </xf>
    <xf numFmtId="0" fontId="133" fillId="34" borderId="82" xfId="0" applyFont="1" applyFill="1" applyBorder="1" applyAlignment="1" applyProtection="1">
      <alignment horizontal="left" vertical="center"/>
      <protection/>
    </xf>
    <xf numFmtId="0" fontId="133" fillId="34" borderId="83" xfId="0" applyFont="1" applyFill="1" applyBorder="1" applyAlignment="1" applyProtection="1">
      <alignment horizontal="left" vertical="center"/>
      <protection/>
    </xf>
    <xf numFmtId="0" fontId="106" fillId="0" borderId="87" xfId="0" applyFont="1" applyFill="1" applyBorder="1" applyAlignment="1" applyProtection="1">
      <alignment horizontal="left" vertical="top" wrapText="1"/>
      <protection/>
    </xf>
    <xf numFmtId="0" fontId="106" fillId="37" borderId="91" xfId="0" applyFont="1" applyFill="1" applyBorder="1" applyAlignment="1" applyProtection="1">
      <alignment horizontal="center" vertical="top"/>
      <protection/>
    </xf>
    <xf numFmtId="0" fontId="106" fillId="37" borderId="33" xfId="0" applyFont="1" applyFill="1" applyBorder="1" applyAlignment="1" applyProtection="1">
      <alignment horizontal="center" vertical="top"/>
      <protection/>
    </xf>
    <xf numFmtId="0" fontId="106" fillId="37" borderId="92" xfId="0" applyFont="1" applyFill="1" applyBorder="1" applyAlignment="1" applyProtection="1">
      <alignment horizontal="center" vertical="top"/>
      <protection/>
    </xf>
    <xf numFmtId="0" fontId="106" fillId="0" borderId="93" xfId="0" applyFont="1" applyFill="1" applyBorder="1" applyAlignment="1" applyProtection="1">
      <alignment horizontal="left" vertical="top"/>
      <protection/>
    </xf>
    <xf numFmtId="0" fontId="106" fillId="0" borderId="94" xfId="0" applyFont="1" applyFill="1" applyBorder="1" applyAlignment="1" applyProtection="1">
      <alignment horizontal="left" vertical="top"/>
      <protection/>
    </xf>
    <xf numFmtId="0" fontId="106" fillId="0" borderId="95" xfId="0" applyFont="1" applyFill="1" applyBorder="1" applyAlignment="1" applyProtection="1">
      <alignment horizontal="left" vertical="top"/>
      <protection/>
    </xf>
    <xf numFmtId="49" fontId="110" fillId="2" borderId="93" xfId="15" applyNumberFormat="1" applyFont="1" applyBorder="1" applyAlignment="1" applyProtection="1">
      <alignment horizontal="left" vertical="top"/>
      <protection locked="0"/>
    </xf>
    <xf numFmtId="49" fontId="110" fillId="2" borderId="94" xfId="15" applyNumberFormat="1" applyFont="1" applyBorder="1" applyAlignment="1" applyProtection="1">
      <alignment horizontal="left" vertical="top"/>
      <protection locked="0"/>
    </xf>
    <xf numFmtId="49" fontId="110" fillId="2" borderId="95" xfId="15" applyNumberFormat="1" applyFont="1" applyBorder="1" applyAlignment="1" applyProtection="1">
      <alignment horizontal="left" vertical="top"/>
      <protection locked="0"/>
    </xf>
    <xf numFmtId="0" fontId="106" fillId="0" borderId="16" xfId="0" applyFont="1" applyFill="1" applyBorder="1" applyAlignment="1" applyProtection="1">
      <alignment horizontal="left" vertical="top"/>
      <protection/>
    </xf>
    <xf numFmtId="0" fontId="110" fillId="2" borderId="96" xfId="15" applyFont="1" applyBorder="1" applyAlignment="1" applyProtection="1">
      <alignment horizontal="left" vertical="top"/>
      <protection locked="0"/>
    </xf>
    <xf numFmtId="0" fontId="110" fillId="2" borderId="97" xfId="15" applyFont="1" applyBorder="1" applyAlignment="1" applyProtection="1">
      <alignment horizontal="left" vertical="top"/>
      <protection locked="0"/>
    </xf>
    <xf numFmtId="0" fontId="110" fillId="2" borderId="98" xfId="15" applyFont="1" applyBorder="1" applyAlignment="1" applyProtection="1">
      <alignment horizontal="left" vertical="top"/>
      <protection locked="0"/>
    </xf>
    <xf numFmtId="0" fontId="106" fillId="0" borderId="96" xfId="0" applyFont="1" applyFill="1" applyBorder="1" applyAlignment="1" applyProtection="1">
      <alignment horizontal="left" vertical="top"/>
      <protection/>
    </xf>
    <xf numFmtId="0" fontId="106" fillId="0" borderId="97" xfId="0" applyFont="1" applyFill="1" applyBorder="1" applyAlignment="1" applyProtection="1">
      <alignment horizontal="left" vertical="top"/>
      <protection/>
    </xf>
    <xf numFmtId="0" fontId="106" fillId="0" borderId="98" xfId="0" applyFont="1" applyFill="1" applyBorder="1" applyAlignment="1" applyProtection="1">
      <alignment horizontal="left" vertical="top"/>
      <protection/>
    </xf>
    <xf numFmtId="176" fontId="7" fillId="2" borderId="96" xfId="15" applyNumberFormat="1" applyFont="1" applyBorder="1" applyAlignment="1" applyProtection="1">
      <alignment horizontal="left" vertical="top"/>
      <protection locked="0"/>
    </xf>
    <xf numFmtId="176" fontId="7" fillId="2" borderId="97" xfId="15" applyNumberFormat="1" applyFont="1" applyBorder="1" applyAlignment="1" applyProtection="1">
      <alignment horizontal="left" vertical="top"/>
      <protection locked="0"/>
    </xf>
    <xf numFmtId="176" fontId="7" fillId="2" borderId="98" xfId="15" applyNumberFormat="1" applyFont="1" applyBorder="1" applyAlignment="1" applyProtection="1">
      <alignment horizontal="left" vertical="top"/>
      <protection locked="0"/>
    </xf>
    <xf numFmtId="0" fontId="106" fillId="0" borderId="34" xfId="0" applyFont="1" applyFill="1" applyBorder="1" applyAlignment="1" applyProtection="1">
      <alignment horizontal="left" vertical="top"/>
      <protection/>
    </xf>
    <xf numFmtId="49" fontId="7" fillId="2" borderId="96" xfId="15" applyNumberFormat="1" applyFont="1" applyBorder="1" applyAlignment="1" applyProtection="1">
      <alignment horizontal="left" vertical="top"/>
      <protection locked="0"/>
    </xf>
    <xf numFmtId="49" fontId="7" fillId="2" borderId="97" xfId="15" applyNumberFormat="1" applyFont="1" applyBorder="1" applyAlignment="1" applyProtection="1">
      <alignment horizontal="left" vertical="top"/>
      <protection locked="0"/>
    </xf>
    <xf numFmtId="49" fontId="7" fillId="2" borderId="98" xfId="15" applyNumberFormat="1" applyFont="1" applyBorder="1" applyAlignment="1" applyProtection="1">
      <alignment horizontal="left" vertical="top"/>
      <protection locked="0"/>
    </xf>
    <xf numFmtId="0" fontId="134" fillId="2" borderId="96" xfId="59" applyFont="1" applyFill="1" applyBorder="1" applyAlignment="1" applyProtection="1">
      <alignment vertical="top"/>
      <protection locked="0"/>
    </xf>
    <xf numFmtId="0" fontId="110" fillId="2" borderId="97" xfId="15" applyFont="1" applyBorder="1" applyAlignment="1" applyProtection="1">
      <alignment vertical="top"/>
      <protection locked="0"/>
    </xf>
    <xf numFmtId="0" fontId="110" fillId="2" borderId="98" xfId="15" applyFont="1" applyBorder="1" applyAlignment="1" applyProtection="1">
      <alignment vertical="top"/>
      <protection locked="0"/>
    </xf>
    <xf numFmtId="0" fontId="110" fillId="2" borderId="87" xfId="15" applyFont="1" applyBorder="1" applyAlignment="1" applyProtection="1">
      <alignment horizontal="left" vertical="top"/>
      <protection locked="0"/>
    </xf>
    <xf numFmtId="0" fontId="110" fillId="2" borderId="82" xfId="15" applyFont="1" applyBorder="1" applyAlignment="1" applyProtection="1">
      <alignment horizontal="left" vertical="top"/>
      <protection locked="0"/>
    </xf>
    <xf numFmtId="0" fontId="110" fillId="2" borderId="34" xfId="15" applyFont="1" applyBorder="1" applyAlignment="1" applyProtection="1">
      <alignment horizontal="left" vertical="top"/>
      <protection locked="0"/>
    </xf>
    <xf numFmtId="0" fontId="110" fillId="2" borderId="0" xfId="15" applyFont="1" applyBorder="1" applyAlignment="1" applyProtection="1">
      <alignment horizontal="left" vertical="top"/>
      <protection locked="0"/>
    </xf>
    <xf numFmtId="175" fontId="7" fillId="2" borderId="96" xfId="15" applyNumberFormat="1" applyFont="1" applyBorder="1" applyAlignment="1" applyProtection="1">
      <alignment horizontal="left" vertical="top"/>
      <protection locked="0"/>
    </xf>
    <xf numFmtId="175" fontId="7" fillId="2" borderId="97" xfId="15" applyNumberFormat="1" applyFont="1" applyBorder="1" applyAlignment="1" applyProtection="1">
      <alignment horizontal="left" vertical="top"/>
      <protection locked="0"/>
    </xf>
    <xf numFmtId="175" fontId="7" fillId="2" borderId="98" xfId="15" applyNumberFormat="1" applyFont="1" applyBorder="1" applyAlignment="1" applyProtection="1">
      <alignment horizontal="left" vertical="top"/>
      <protection locked="0"/>
    </xf>
    <xf numFmtId="176" fontId="110" fillId="2" borderId="87" xfId="15" applyNumberFormat="1" applyFont="1" applyBorder="1" applyAlignment="1" applyProtection="1">
      <alignment horizontal="left" vertical="top"/>
      <protection locked="0"/>
    </xf>
    <xf numFmtId="176" fontId="110" fillId="2" borderId="82" xfId="15" applyNumberFormat="1" applyFont="1" applyBorder="1" applyAlignment="1" applyProtection="1">
      <alignment horizontal="left" vertical="top"/>
      <protection locked="0"/>
    </xf>
    <xf numFmtId="176" fontId="110"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06" fillId="0" borderId="0" xfId="0" applyNumberFormat="1" applyFont="1" applyFill="1" applyBorder="1" applyAlignment="1" applyProtection="1">
      <alignment horizontal="left" vertical="top" wrapText="1"/>
      <protection/>
    </xf>
    <xf numFmtId="0" fontId="5" fillId="33" borderId="99" xfId="66" applyNumberFormat="1" applyFont="1" applyFill="1" applyBorder="1" applyAlignment="1" applyProtection="1">
      <alignment horizontal="left" vertical="center"/>
      <protection locked="0"/>
    </xf>
    <xf numFmtId="0" fontId="5" fillId="38" borderId="100" xfId="66" applyNumberFormat="1" applyFont="1" applyFill="1" applyBorder="1" applyAlignment="1" applyProtection="1">
      <alignment horizontal="center" vertical="center"/>
      <protection/>
    </xf>
    <xf numFmtId="0" fontId="5" fillId="38" borderId="101" xfId="66" applyNumberFormat="1" applyFont="1" applyFill="1" applyBorder="1" applyAlignment="1" applyProtection="1">
      <alignment horizontal="center" vertical="center"/>
      <protection/>
    </xf>
    <xf numFmtId="0" fontId="5" fillId="38" borderId="102" xfId="66" applyNumberFormat="1" applyFont="1" applyFill="1" applyBorder="1" applyAlignment="1" applyProtection="1">
      <alignment horizontal="center" vertical="center"/>
      <protection/>
    </xf>
    <xf numFmtId="172" fontId="5" fillId="33" borderId="103" xfId="66" applyNumberFormat="1" applyFont="1" applyFill="1" applyBorder="1" applyAlignment="1" applyProtection="1">
      <alignment horizontal="center" vertical="center"/>
      <protection/>
    </xf>
    <xf numFmtId="172" fontId="5" fillId="33" borderId="104" xfId="66" applyNumberFormat="1" applyFont="1" applyFill="1" applyBorder="1" applyAlignment="1" applyProtection="1">
      <alignment horizontal="center" vertical="center"/>
      <protection/>
    </xf>
    <xf numFmtId="0" fontId="106" fillId="0" borderId="105" xfId="0" applyFont="1" applyFill="1" applyBorder="1" applyAlignment="1" applyProtection="1">
      <alignment horizontal="left" vertical="top"/>
      <protection/>
    </xf>
    <xf numFmtId="174" fontId="5" fillId="33" borderId="104" xfId="66" applyNumberFormat="1" applyFont="1" applyFill="1" applyBorder="1" applyAlignment="1" applyProtection="1">
      <alignment horizontal="center" vertical="center"/>
      <protection/>
    </xf>
    <xf numFmtId="174" fontId="5" fillId="33" borderId="106" xfId="66" applyNumberFormat="1" applyFont="1" applyFill="1" applyBorder="1" applyAlignment="1" applyProtection="1">
      <alignment horizontal="center" vertical="center"/>
      <protection/>
    </xf>
    <xf numFmtId="172" fontId="5" fillId="0" borderId="107" xfId="66" applyNumberFormat="1" applyFont="1" applyFill="1" applyBorder="1" applyAlignment="1" applyProtection="1">
      <alignment horizontal="center" vertical="center"/>
      <protection/>
    </xf>
    <xf numFmtId="172" fontId="5" fillId="0" borderId="108" xfId="66" applyNumberFormat="1" applyFont="1" applyFill="1" applyBorder="1" applyAlignment="1" applyProtection="1">
      <alignment horizontal="center" vertical="center"/>
      <protection/>
    </xf>
    <xf numFmtId="172" fontId="5" fillId="0" borderId="109" xfId="66" applyNumberFormat="1" applyFont="1" applyFill="1" applyBorder="1" applyAlignment="1" applyProtection="1">
      <alignment horizontal="center" vertical="center"/>
      <protection/>
    </xf>
    <xf numFmtId="172" fontId="5" fillId="33" borderId="110" xfId="66" applyNumberFormat="1" applyFont="1" applyFill="1" applyBorder="1" applyAlignment="1" applyProtection="1">
      <alignment horizontal="center" vertical="center"/>
      <protection/>
    </xf>
    <xf numFmtId="172" fontId="5" fillId="33" borderId="111" xfId="66" applyNumberFormat="1" applyFont="1" applyFill="1" applyBorder="1" applyAlignment="1" applyProtection="1">
      <alignment horizontal="center" vertical="center"/>
      <protection/>
    </xf>
    <xf numFmtId="0" fontId="109" fillId="39" borderId="0" xfId="33" applyFont="1" applyFill="1" applyAlignment="1" applyProtection="1">
      <alignment horizontal="center"/>
      <protection/>
    </xf>
    <xf numFmtId="0" fontId="106" fillId="0" borderId="72" xfId="0" applyFont="1" applyFill="1" applyBorder="1" applyAlignment="1" applyProtection="1">
      <alignment horizontal="left" vertical="center"/>
      <protection/>
    </xf>
    <xf numFmtId="0" fontId="106" fillId="0" borderId="112" xfId="0" applyFont="1" applyFill="1" applyBorder="1" applyAlignment="1" applyProtection="1">
      <alignment horizontal="left" vertical="center"/>
      <protection/>
    </xf>
    <xf numFmtId="0" fontId="106" fillId="37" borderId="113" xfId="0" applyFont="1" applyFill="1" applyBorder="1" applyAlignment="1" applyProtection="1">
      <alignment horizontal="center" vertical="top"/>
      <protection/>
    </xf>
    <xf numFmtId="0" fontId="110" fillId="2" borderId="16" xfId="15" applyFont="1" applyBorder="1" applyAlignment="1" applyProtection="1">
      <alignment horizontal="left" vertical="top" wrapText="1"/>
      <protection locked="0"/>
    </xf>
    <xf numFmtId="0" fontId="110" fillId="2" borderId="0" xfId="15" applyFont="1" applyBorder="1" applyAlignment="1" applyProtection="1">
      <alignment horizontal="left" vertical="top" wrapText="1"/>
      <protection locked="0"/>
    </xf>
    <xf numFmtId="0" fontId="110" fillId="2" borderId="10" xfId="15" applyFont="1" applyBorder="1" applyAlignment="1" applyProtection="1">
      <alignment horizontal="left" vertical="top" wrapText="1"/>
      <protection locked="0"/>
    </xf>
    <xf numFmtId="0" fontId="106" fillId="0" borderId="16"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06" fillId="0" borderId="10" xfId="0" applyFont="1" applyFill="1" applyBorder="1" applyAlignment="1" applyProtection="1">
      <alignment horizontal="center" vertical="top"/>
      <protection/>
    </xf>
    <xf numFmtId="0" fontId="135" fillId="39" borderId="16" xfId="33" applyFont="1" applyFill="1" applyBorder="1" applyAlignment="1" applyProtection="1">
      <alignment horizontal="left"/>
      <protection/>
    </xf>
    <xf numFmtId="0" fontId="135" fillId="39" borderId="0" xfId="33" applyFont="1" applyFill="1" applyBorder="1" applyAlignment="1" applyProtection="1">
      <alignment horizontal="left"/>
      <protection/>
    </xf>
    <xf numFmtId="0" fontId="135" fillId="20" borderId="0" xfId="33" applyNumberFormat="1" applyFont="1" applyBorder="1" applyAlignment="1" applyProtection="1">
      <alignment horizontal="left"/>
      <protection/>
    </xf>
    <xf numFmtId="0" fontId="135" fillId="20" borderId="10" xfId="33" applyNumberFormat="1" applyFont="1" applyBorder="1" applyAlignment="1" applyProtection="1">
      <alignment horizontal="left"/>
      <protection/>
    </xf>
    <xf numFmtId="0" fontId="11" fillId="0" borderId="114" xfId="0" applyFont="1" applyFill="1" applyBorder="1" applyAlignment="1" applyProtection="1">
      <alignment horizontal="left" vertical="top"/>
      <protection/>
    </xf>
    <xf numFmtId="0" fontId="11" fillId="0" borderId="115" xfId="0" applyFont="1" applyFill="1" applyBorder="1" applyAlignment="1" applyProtection="1">
      <alignment horizontal="left" vertical="top"/>
      <protection/>
    </xf>
    <xf numFmtId="0" fontId="105" fillId="0" borderId="0" xfId="0" applyFont="1" applyFill="1" applyBorder="1" applyAlignment="1">
      <alignment horizontal="left" vertical="top" wrapText="1"/>
    </xf>
    <xf numFmtId="0" fontId="105"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47"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wrapText="1"/>
      <protection/>
    </xf>
    <xf numFmtId="0" fontId="105" fillId="0" borderId="49" xfId="0" applyFont="1" applyFill="1" applyBorder="1" applyAlignment="1" applyProtection="1">
      <alignment horizontal="left" vertical="top"/>
      <protection/>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68" fontId="118" fillId="0" borderId="0" xfId="0" applyNumberFormat="1" applyFont="1" applyFill="1" applyBorder="1" applyAlignment="1" applyProtection="1">
      <alignment horizontal="left" vertical="top" wrapText="1"/>
      <protection/>
    </xf>
    <xf numFmtId="0" fontId="8" fillId="0" borderId="116"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168" fontId="114" fillId="0" borderId="75" xfId="0" applyNumberFormat="1" applyFont="1" applyFill="1" applyBorder="1" applyAlignment="1" applyProtection="1">
      <alignment horizontal="left" vertical="top" wrapText="1"/>
      <protection/>
    </xf>
    <xf numFmtId="168" fontId="114" fillId="0" borderId="117" xfId="0" applyNumberFormat="1" applyFont="1" applyFill="1" applyBorder="1" applyAlignment="1" applyProtection="1">
      <alignment horizontal="left" vertical="top" wrapText="1"/>
      <protection/>
    </xf>
    <xf numFmtId="168" fontId="114" fillId="0" borderId="70" xfId="0" applyNumberFormat="1" applyFont="1" applyFill="1" applyBorder="1" applyAlignment="1" applyProtection="1">
      <alignment horizontal="left" vertical="top" wrapText="1"/>
      <protection/>
    </xf>
    <xf numFmtId="0" fontId="136" fillId="40" borderId="0" xfId="0" applyFont="1" applyFill="1" applyBorder="1" applyAlignment="1">
      <alignment horizontal="right" vertical="top"/>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3" fillId="41" borderId="118" xfId="0" applyFont="1" applyFill="1" applyBorder="1" applyAlignment="1" applyProtection="1">
      <alignment horizontal="left" vertical="center"/>
      <protection/>
    </xf>
    <xf numFmtId="0" fontId="11" fillId="0" borderId="119" xfId="0" applyFont="1" applyFill="1" applyBorder="1" applyAlignment="1" applyProtection="1">
      <alignment horizontal="left" vertical="top" wrapText="1"/>
      <protection/>
    </xf>
    <xf numFmtId="0" fontId="11" fillId="0" borderId="120" xfId="0" applyFont="1" applyFill="1" applyBorder="1" applyAlignment="1" applyProtection="1">
      <alignment horizontal="left" vertical="top" wrapText="1"/>
      <protection/>
    </xf>
    <xf numFmtId="171" fontId="12" fillId="0" borderId="121"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68" fontId="114" fillId="0" borderId="122" xfId="0" applyNumberFormat="1" applyFont="1" applyFill="1" applyBorder="1" applyAlignment="1" applyProtection="1">
      <alignment horizontal="left" vertical="top" wrapText="1"/>
      <protection/>
    </xf>
    <xf numFmtId="0" fontId="105" fillId="0" borderId="57" xfId="0" applyFont="1" applyFill="1" applyBorder="1" applyAlignment="1" applyProtection="1">
      <alignment horizontal="left" vertical="top"/>
      <protection/>
    </xf>
    <xf numFmtId="171" fontId="12" fillId="0" borderId="122" xfId="0" applyNumberFormat="1" applyFont="1" applyFill="1" applyBorder="1" applyAlignment="1" applyProtection="1">
      <alignment wrapText="1"/>
      <protection/>
    </xf>
    <xf numFmtId="0" fontId="105" fillId="0" borderId="39" xfId="0" applyFont="1" applyFill="1" applyBorder="1" applyAlignment="1" applyProtection="1">
      <alignment horizontal="left" vertical="top"/>
      <protection/>
    </xf>
    <xf numFmtId="0" fontId="105" fillId="0" borderId="43" xfId="0" applyFont="1" applyFill="1" applyBorder="1" applyAlignment="1" applyProtection="1">
      <alignment horizontal="left" vertical="top" wrapText="1"/>
      <protection/>
    </xf>
    <xf numFmtId="171" fontId="12" fillId="0" borderId="49" xfId="0" applyNumberFormat="1" applyFont="1" applyFill="1" applyBorder="1" applyAlignment="1" applyProtection="1">
      <alignment wrapText="1"/>
      <protection/>
    </xf>
    <xf numFmtId="0" fontId="8" fillId="0" borderId="42" xfId="0" applyFont="1" applyFill="1" applyBorder="1" applyAlignment="1" applyProtection="1">
      <alignment horizontal="left" vertical="top" wrapText="1"/>
      <protection/>
    </xf>
    <xf numFmtId="0" fontId="12" fillId="0" borderId="61" xfId="0" applyFont="1" applyFill="1" applyBorder="1" applyAlignment="1" applyProtection="1">
      <alignment horizontal="left" vertical="top" wrapText="1"/>
      <protection/>
    </xf>
    <xf numFmtId="0" fontId="12" fillId="0" borderId="121" xfId="0" applyFont="1" applyFill="1" applyBorder="1" applyAlignment="1" applyProtection="1">
      <alignment horizontal="left" vertical="top" wrapText="1"/>
      <protection/>
    </xf>
    <xf numFmtId="0" fontId="105" fillId="0" borderId="64" xfId="0" applyFont="1" applyFill="1" applyBorder="1" applyAlignment="1" applyProtection="1">
      <alignment horizontal="left" vertical="top" wrapText="1"/>
      <protection/>
    </xf>
    <xf numFmtId="0" fontId="8" fillId="0" borderId="61" xfId="0" applyFont="1" applyFill="1" applyBorder="1" applyAlignment="1" applyProtection="1">
      <alignment horizontal="left" vertical="top" wrapText="1"/>
      <protection/>
    </xf>
    <xf numFmtId="0" fontId="8"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protection/>
    </xf>
    <xf numFmtId="0" fontId="138" fillId="0" borderId="0" xfId="0" applyFont="1" applyFill="1" applyBorder="1" applyAlignment="1" applyProtection="1">
      <alignment horizontal="left" vertical="center"/>
      <protection/>
    </xf>
    <xf numFmtId="0" fontId="139" fillId="2" borderId="124" xfId="0" applyFont="1" applyFill="1" applyBorder="1" applyAlignment="1" applyProtection="1">
      <alignment horizontal="right" vertical="center"/>
      <protection locked="0"/>
    </xf>
    <xf numFmtId="0" fontId="139" fillId="2" borderId="73" xfId="0" applyFont="1" applyFill="1" applyBorder="1" applyAlignment="1" applyProtection="1">
      <alignment horizontal="right" vertical="center"/>
      <protection locked="0"/>
    </xf>
    <xf numFmtId="0" fontId="139" fillId="2" borderId="115" xfId="0" applyFont="1" applyFill="1" applyBorder="1" applyAlignment="1" applyProtection="1">
      <alignment horizontal="left" vertical="center"/>
      <protection locked="0"/>
    </xf>
    <xf numFmtId="0" fontId="139" fillId="2" borderId="125" xfId="0" applyFont="1" applyFill="1" applyBorder="1" applyAlignment="1" applyProtection="1">
      <alignment horizontal="left" vertical="center"/>
      <protection locked="0"/>
    </xf>
    <xf numFmtId="0" fontId="139" fillId="2" borderId="126" xfId="0" applyFont="1" applyFill="1" applyBorder="1" applyAlignment="1" applyProtection="1">
      <alignment horizontal="right" vertical="center"/>
      <protection locked="0"/>
    </xf>
    <xf numFmtId="0" fontId="139" fillId="2" borderId="115" xfId="0" applyFont="1" applyFill="1" applyBorder="1" applyAlignment="1" applyProtection="1">
      <alignment horizontal="right" vertical="center"/>
      <protection locked="0"/>
    </xf>
    <xf numFmtId="0" fontId="140" fillId="35" borderId="0" xfId="0" applyFont="1" applyFill="1" applyBorder="1" applyAlignment="1" applyProtection="1">
      <alignment horizontal="left" vertical="top"/>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0" fontId="113" fillId="20" borderId="42" xfId="33" applyFont="1" applyBorder="1" applyAlignment="1" applyProtection="1">
      <alignment horizontal="center" vertical="center" wrapText="1"/>
      <protection/>
    </xf>
    <xf numFmtId="0" fontId="113" fillId="20" borderId="43" xfId="33" applyFont="1" applyBorder="1" applyAlignment="1" applyProtection="1">
      <alignment horizontal="center" vertical="center" wrapText="1"/>
      <protection/>
    </xf>
    <xf numFmtId="0" fontId="8" fillId="20" borderId="127" xfId="0" applyFont="1" applyFill="1" applyBorder="1" applyAlignment="1" applyProtection="1">
      <alignment horizontal="center" vertical="center" wrapText="1"/>
      <protection/>
    </xf>
    <xf numFmtId="0" fontId="113" fillId="41"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8" xfId="0" applyFont="1" applyFill="1" applyBorder="1" applyAlignment="1" applyProtection="1">
      <alignment horizontal="left" vertical="top" wrapText="1"/>
      <protection/>
    </xf>
    <xf numFmtId="0" fontId="12" fillId="0" borderId="116"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13" fillId="20" borderId="52" xfId="33" applyFont="1" applyBorder="1" applyAlignment="1" applyProtection="1">
      <alignment horizontal="center" vertical="center"/>
      <protection/>
    </xf>
    <xf numFmtId="0" fontId="11" fillId="0" borderId="52" xfId="0" applyFont="1" applyFill="1" applyBorder="1" applyAlignment="1" applyProtection="1">
      <alignment horizontal="left" vertical="top" wrapText="1"/>
      <protection/>
    </xf>
    <xf numFmtId="0" fontId="11" fillId="36" borderId="130" xfId="0" applyFont="1" applyFill="1" applyBorder="1" applyAlignment="1" applyProtection="1">
      <alignment horizontal="left" vertical="top" wrapText="1"/>
      <protection/>
    </xf>
    <xf numFmtId="0" fontId="11" fillId="36" borderId="131" xfId="0" applyFont="1" applyFill="1" applyBorder="1" applyAlignment="1" applyProtection="1">
      <alignment horizontal="left" vertical="top"/>
      <protection/>
    </xf>
    <xf numFmtId="0" fontId="8" fillId="0" borderId="121" xfId="0"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0" fontId="11" fillId="0" borderId="45"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105" fillId="2" borderId="0" xfId="0" applyFont="1" applyFill="1" applyBorder="1" applyAlignment="1" applyProtection="1">
      <alignment horizontal="center" vertical="top"/>
      <protection locked="0"/>
    </xf>
    <xf numFmtId="0" fontId="105" fillId="2" borderId="73" xfId="0" applyFont="1" applyFill="1" applyBorder="1" applyAlignment="1" applyProtection="1">
      <alignment horizontal="center" vertical="top"/>
      <protection locked="0"/>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wrapText="1"/>
      <protection/>
    </xf>
    <xf numFmtId="168" fontId="128" fillId="0" borderId="0" xfId="0" applyNumberFormat="1" applyFont="1" applyFill="1" applyBorder="1" applyAlignment="1" applyProtection="1">
      <alignment horizontal="left" vertical="top" wrapText="1"/>
      <protection/>
    </xf>
    <xf numFmtId="0" fontId="113" fillId="20" borderId="53" xfId="33" applyFont="1" applyBorder="1" applyAlignment="1" applyProtection="1">
      <alignment horizontal="center" vertical="center"/>
      <protection/>
    </xf>
    <xf numFmtId="0" fontId="113" fillId="20" borderId="64" xfId="33" applyFont="1" applyBorder="1" applyAlignment="1" applyProtection="1">
      <alignment horizontal="center" vertical="center"/>
      <protection/>
    </xf>
    <xf numFmtId="0" fontId="114" fillId="40" borderId="0" xfId="0" applyFont="1" applyFill="1" applyBorder="1" applyAlignment="1">
      <alignment horizontal="right" vertical="top"/>
    </xf>
    <xf numFmtId="0" fontId="118" fillId="0" borderId="0" xfId="0" applyFont="1" applyFill="1" applyBorder="1" applyAlignment="1">
      <alignment horizontal="left" vertical="top"/>
    </xf>
    <xf numFmtId="0" fontId="105" fillId="0" borderId="0" xfId="0" applyFont="1" applyFill="1" applyBorder="1" applyAlignment="1">
      <alignment horizontal="left" vertical="center"/>
    </xf>
    <xf numFmtId="168" fontId="114" fillId="0" borderId="69" xfId="0" applyNumberFormat="1" applyFont="1" applyFill="1" applyBorder="1" applyAlignment="1" applyProtection="1">
      <alignment horizontal="left" vertical="top"/>
      <protection/>
    </xf>
    <xf numFmtId="168" fontId="114" fillId="0" borderId="49" xfId="0" applyNumberFormat="1" applyFont="1" applyFill="1" applyBorder="1" applyAlignment="1" applyProtection="1">
      <alignment horizontal="left" vertical="top"/>
      <protection/>
    </xf>
    <xf numFmtId="168" fontId="114" fillId="0" borderId="66" xfId="0" applyNumberFormat="1" applyFont="1" applyFill="1" applyBorder="1" applyAlignment="1" applyProtection="1">
      <alignment horizontal="left" vertical="top"/>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14" fillId="35" borderId="69" xfId="0" applyNumberFormat="1" applyFont="1" applyFill="1" applyBorder="1" applyAlignment="1" applyProtection="1">
      <alignment horizontal="left" vertical="top"/>
      <protection/>
    </xf>
    <xf numFmtId="168" fontId="114" fillId="35" borderId="49" xfId="0" applyNumberFormat="1" applyFont="1" applyFill="1" applyBorder="1" applyAlignment="1" applyProtection="1">
      <alignment horizontal="left" vertical="top"/>
      <protection/>
    </xf>
    <xf numFmtId="168" fontId="114" fillId="35" borderId="66" xfId="0" applyNumberFormat="1"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36" fillId="40" borderId="134" xfId="0" applyFont="1" applyFill="1" applyBorder="1" applyAlignment="1">
      <alignment horizontal="left" vertical="top"/>
    </xf>
    <xf numFmtId="0" fontId="136" fillId="40" borderId="78" xfId="0" applyFont="1" applyFill="1" applyBorder="1" applyAlignment="1">
      <alignment horizontal="left" vertical="top"/>
    </xf>
    <xf numFmtId="0" fontId="113" fillId="20" borderId="51" xfId="33" applyFont="1" applyBorder="1" applyAlignment="1" applyProtection="1">
      <alignment horizontal="center" vertical="center"/>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36" fillId="40" borderId="52" xfId="0" applyFont="1" applyFill="1" applyBorder="1" applyAlignment="1">
      <alignment horizontal="left" vertical="top"/>
    </xf>
    <xf numFmtId="0" fontId="119" fillId="20" borderId="55" xfId="33" applyFont="1" applyBorder="1" applyAlignment="1" applyProtection="1">
      <alignment horizontal="center" vertical="center"/>
      <protection/>
    </xf>
    <xf numFmtId="0" fontId="119" fillId="20" borderId="56" xfId="33" applyFont="1" applyBorder="1" applyAlignment="1" applyProtection="1">
      <alignment horizontal="center" vertical="center"/>
      <protection/>
    </xf>
    <xf numFmtId="0" fontId="105" fillId="35" borderId="55" xfId="0" applyFont="1" applyFill="1" applyBorder="1" applyAlignment="1" applyProtection="1">
      <alignment horizontal="left" vertical="top" wrapText="1"/>
      <protection/>
    </xf>
    <xf numFmtId="0" fontId="105" fillId="35" borderId="56" xfId="0" applyFont="1" applyFill="1" applyBorder="1" applyAlignment="1" applyProtection="1">
      <alignment horizontal="left" vertical="top" wrapText="1"/>
      <protection/>
    </xf>
    <xf numFmtId="171" fontId="116" fillId="35" borderId="69" xfId="15" applyNumberFormat="1" applyFont="1" applyFill="1" applyBorder="1" applyAlignment="1" applyProtection="1">
      <alignment horizontal="center" vertical="center" wrapText="1"/>
      <protection/>
    </xf>
    <xf numFmtId="171" fontId="116" fillId="35" borderId="49" xfId="15" applyNumberFormat="1" applyFont="1" applyFill="1" applyBorder="1" applyAlignment="1" applyProtection="1">
      <alignment horizontal="center" vertical="center" wrapText="1"/>
      <protection/>
    </xf>
    <xf numFmtId="171" fontId="116" fillId="35" borderId="66" xfId="15" applyNumberFormat="1" applyFont="1" applyFill="1" applyBorder="1" applyAlignment="1" applyProtection="1">
      <alignment horizontal="center" vertical="center"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5" fillId="35" borderId="65" xfId="0" applyFont="1" applyFill="1" applyBorder="1" applyAlignment="1" applyProtection="1">
      <alignment horizontal="left" vertical="top" wrapText="1"/>
      <protection/>
    </xf>
    <xf numFmtId="0" fontId="15"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16" xfId="0" applyFont="1" applyFill="1" applyBorder="1" applyAlignment="1" applyProtection="1">
      <alignment horizontal="left" vertical="top" wrapText="1"/>
      <protection/>
    </xf>
    <xf numFmtId="0" fontId="105" fillId="0" borderId="0" xfId="0" applyFont="1" applyFill="1" applyBorder="1" applyAlignment="1">
      <alignment horizontal="left" vertical="center" wrapText="1"/>
    </xf>
    <xf numFmtId="0" fontId="105" fillId="0" borderId="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9" fillId="35" borderId="0" xfId="0" applyFont="1" applyFill="1" applyBorder="1" applyAlignment="1" applyProtection="1">
      <alignment horizontal="center" vertical="top"/>
      <protection/>
    </xf>
    <xf numFmtId="168" fontId="105" fillId="0" borderId="0" xfId="0" applyNumberFormat="1" applyFont="1" applyFill="1" applyBorder="1" applyAlignment="1" applyProtection="1">
      <alignment horizontal="left" vertical="top"/>
      <protection/>
    </xf>
    <xf numFmtId="0" fontId="105" fillId="0" borderId="0" xfId="0" applyFont="1" applyFill="1" applyBorder="1" applyAlignment="1" applyProtection="1">
      <alignment horizontal="left" vertical="top"/>
      <protection/>
    </xf>
    <xf numFmtId="0" fontId="0" fillId="0" borderId="0" xfId="0" applyFont="1" applyAlignment="1">
      <alignment/>
    </xf>
    <xf numFmtId="0" fontId="114" fillId="35" borderId="55" xfId="0" applyFont="1" applyFill="1" applyBorder="1" applyAlignment="1" applyProtection="1">
      <alignment horizontal="left" vertical="top" wrapText="1"/>
      <protection/>
    </xf>
    <xf numFmtId="0" fontId="114" fillId="35" borderId="56" xfId="0" applyFont="1" applyFill="1" applyBorder="1" applyAlignment="1" applyProtection="1">
      <alignment horizontal="left" vertical="top" wrapText="1"/>
      <protection/>
    </xf>
    <xf numFmtId="0" fontId="113" fillId="41" borderId="55" xfId="0" applyFont="1" applyFill="1" applyBorder="1" applyAlignment="1" applyProtection="1">
      <alignment horizontal="left" vertical="center" wrapText="1"/>
      <protection/>
    </xf>
    <xf numFmtId="0" fontId="113" fillId="41" borderId="52" xfId="0" applyFont="1" applyFill="1" applyBorder="1" applyAlignment="1" applyProtection="1">
      <alignment horizontal="left" vertical="center"/>
      <protection/>
    </xf>
    <xf numFmtId="0" fontId="113" fillId="41" borderId="56" xfId="0" applyFont="1" applyFill="1" applyBorder="1" applyAlignment="1" applyProtection="1">
      <alignment horizontal="left" vertical="center"/>
      <protection/>
    </xf>
    <xf numFmtId="168" fontId="116" fillId="35" borderId="78" xfId="21" applyNumberFormat="1" applyFont="1" applyFill="1" applyBorder="1" applyAlignment="1" applyProtection="1">
      <alignment horizontal="left" vertical="top" wrapText="1"/>
      <protection/>
    </xf>
    <xf numFmtId="168" fontId="116" fillId="35" borderId="78" xfId="21" applyNumberFormat="1" applyFont="1" applyFill="1" applyBorder="1" applyAlignment="1" applyProtection="1">
      <alignment horizontal="left" vertical="top"/>
      <protection/>
    </xf>
    <xf numFmtId="0" fontId="114" fillId="35" borderId="55" xfId="0" applyFont="1" applyFill="1" applyBorder="1" applyAlignment="1" applyProtection="1">
      <alignment horizontal="left" vertical="center" wrapText="1"/>
      <protection/>
    </xf>
    <xf numFmtId="0" fontId="114" fillId="35" borderId="56" xfId="0" applyFont="1" applyFill="1" applyBorder="1" applyAlignment="1" applyProtection="1">
      <alignment horizontal="left" vertical="center" wrapText="1"/>
      <protection/>
    </xf>
    <xf numFmtId="0" fontId="18" fillId="0" borderId="55" xfId="41" applyFont="1" applyFill="1" applyBorder="1" applyAlignment="1" applyProtection="1">
      <alignment horizontal="left" vertical="top" wrapText="1"/>
      <protection/>
    </xf>
    <xf numFmtId="0" fontId="18" fillId="0" borderId="56" xfId="41"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169" fontId="115" fillId="0" borderId="135" xfId="15" applyNumberFormat="1" applyFont="1" applyFill="1" applyBorder="1" applyAlignment="1" applyProtection="1">
      <alignment horizontal="center" vertical="top" wrapText="1"/>
      <protection/>
    </xf>
    <xf numFmtId="169" fontId="115" fillId="0" borderId="49" xfId="15" applyNumberFormat="1" applyFont="1" applyFill="1" applyBorder="1" applyAlignment="1" applyProtection="1">
      <alignment horizontal="center" vertical="top" wrapText="1"/>
      <protection/>
    </xf>
    <xf numFmtId="169" fontId="115" fillId="0" borderId="66" xfId="15" applyNumberFormat="1" applyFont="1" applyFill="1" applyBorder="1" applyAlignment="1" applyProtection="1">
      <alignment horizontal="center" vertical="top" wrapText="1"/>
      <protection/>
    </xf>
    <xf numFmtId="0" fontId="12" fillId="0" borderId="55" xfId="0" applyFont="1" applyFill="1" applyBorder="1" applyAlignment="1" applyProtection="1">
      <alignment horizontal="left" vertical="top" wrapText="1"/>
      <protection/>
    </xf>
    <xf numFmtId="0" fontId="12" fillId="0" borderId="56"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71" fontId="115" fillId="0" borderId="69" xfId="15" applyNumberFormat="1" applyFont="1" applyFill="1" applyBorder="1" applyAlignment="1" applyProtection="1">
      <alignment horizontal="right" wrapText="1"/>
      <protection/>
    </xf>
    <xf numFmtId="171" fontId="115" fillId="0" borderId="49" xfId="15" applyNumberFormat="1" applyFont="1" applyFill="1" applyBorder="1" applyAlignment="1" applyProtection="1">
      <alignment horizontal="right" wrapText="1"/>
      <protection/>
    </xf>
    <xf numFmtId="171" fontId="115" fillId="0" borderId="66" xfId="15" applyNumberFormat="1" applyFont="1" applyFill="1" applyBorder="1" applyAlignment="1" applyProtection="1">
      <alignment horizontal="right" wrapText="1"/>
      <protection/>
    </xf>
    <xf numFmtId="0" fontId="113" fillId="35" borderId="118" xfId="0" applyFont="1" applyFill="1" applyBorder="1" applyAlignment="1" applyProtection="1">
      <alignment horizontal="left" vertical="center"/>
      <protection/>
    </xf>
    <xf numFmtId="0" fontId="105" fillId="35" borderId="0"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141" fillId="36" borderId="78" xfId="0" applyFont="1" applyFill="1" applyBorder="1" applyAlignment="1">
      <alignment horizontal="left" vertical="top"/>
    </xf>
    <xf numFmtId="0" fontId="9" fillId="36" borderId="134" xfId="0" applyFont="1" applyFill="1" applyBorder="1" applyAlignment="1">
      <alignment horizontal="left" vertical="center"/>
    </xf>
    <xf numFmtId="0" fontId="128" fillId="0" borderId="0"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protection/>
    </xf>
    <xf numFmtId="0" fontId="128" fillId="0" borderId="51"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protection/>
    </xf>
    <xf numFmtId="0" fontId="119" fillId="41" borderId="118" xfId="0" applyFont="1" applyFill="1" applyBorder="1" applyAlignment="1" applyProtection="1">
      <alignment horizontal="left" vertical="center"/>
      <protection/>
    </xf>
    <xf numFmtId="0" fontId="141" fillId="36" borderId="52" xfId="0" applyFont="1" applyFill="1" applyBorder="1" applyAlignment="1">
      <alignment horizontal="left" vertical="top"/>
    </xf>
    <xf numFmtId="169" fontId="12" fillId="0" borderId="69" xfId="0" applyNumberFormat="1" applyFont="1" applyFill="1" applyBorder="1" applyAlignment="1" applyProtection="1">
      <alignment horizontal="center"/>
      <protection/>
    </xf>
    <xf numFmtId="169" fontId="12" fillId="0" borderId="49" xfId="0"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173" fontId="12" fillId="0" borderId="69" xfId="0" applyNumberFormat="1" applyFont="1" applyFill="1" applyBorder="1" applyAlignment="1" applyProtection="1">
      <alignment horizontal="center"/>
      <protection/>
    </xf>
    <xf numFmtId="173" fontId="12" fillId="0" borderId="4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0" fontId="141" fillId="36" borderId="52" xfId="0" applyFont="1" applyFill="1" applyBorder="1" applyAlignment="1">
      <alignment horizontal="left" vertical="center"/>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168" fontId="118" fillId="0" borderId="65" xfId="0" applyNumberFormat="1" applyFont="1" applyFill="1" applyBorder="1" applyAlignment="1" applyProtection="1">
      <alignment horizontal="left" vertical="top" wrapText="1"/>
      <protection/>
    </xf>
    <xf numFmtId="168" fontId="118" fillId="0" borderId="78" xfId="0" applyNumberFormat="1" applyFont="1" applyFill="1" applyBorder="1" applyAlignment="1" applyProtection="1">
      <alignment horizontal="left" vertical="top"/>
      <protection/>
    </xf>
    <xf numFmtId="168" fontId="118" fillId="0" borderId="62" xfId="0" applyNumberFormat="1" applyFont="1" applyFill="1" applyBorder="1" applyAlignment="1" applyProtection="1">
      <alignment horizontal="left" vertical="top"/>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11" fillId="35" borderId="55" xfId="0" applyFont="1" applyFill="1" applyBorder="1" applyAlignment="1" applyProtection="1">
      <alignment horizontal="left" vertical="top"/>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0" fontId="16" fillId="0" borderId="65" xfId="33" applyFont="1" applyFill="1" applyBorder="1" applyAlignment="1" applyProtection="1">
      <alignment horizontal="left" vertical="top" wrapText="1"/>
      <protection/>
    </xf>
    <xf numFmtId="0" fontId="16" fillId="0" borderId="62" xfId="33" applyFont="1" applyFill="1" applyBorder="1" applyAlignment="1" applyProtection="1">
      <alignment horizontal="left" vertical="top" wrapText="1"/>
      <protection/>
    </xf>
    <xf numFmtId="0" fontId="118" fillId="35" borderId="55" xfId="0" applyFont="1" applyFill="1" applyBorder="1" applyAlignment="1" applyProtection="1">
      <alignment horizontal="left" vertical="top" wrapText="1"/>
      <protection/>
    </xf>
    <xf numFmtId="0" fontId="118" fillId="35" borderId="56"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2" fillId="0" borderId="49" xfId="33" applyFont="1" applyFill="1" applyBorder="1" applyAlignment="1" applyProtection="1">
      <alignment horizontal="center" vertical="center"/>
      <protection/>
    </xf>
    <xf numFmtId="0" fontId="12" fillId="0" borderId="66" xfId="33" applyFont="1" applyFill="1" applyBorder="1" applyAlignment="1" applyProtection="1">
      <alignment horizontal="center" vertical="center"/>
      <protection/>
    </xf>
    <xf numFmtId="0" fontId="113" fillId="20" borderId="0" xfId="33" applyFont="1" applyBorder="1" applyAlignment="1" applyProtection="1">
      <alignment horizontal="center" vertical="center"/>
      <protection/>
    </xf>
    <xf numFmtId="0" fontId="113" fillId="20" borderId="74" xfId="33" applyFont="1" applyBorder="1" applyAlignment="1" applyProtection="1">
      <alignment horizontal="center" vertical="center"/>
      <protection/>
    </xf>
    <xf numFmtId="0" fontId="105" fillId="0" borderId="53" xfId="0" applyFont="1" applyFill="1" applyBorder="1" applyAlignment="1">
      <alignment horizontal="left" vertical="top" wrapText="1"/>
    </xf>
    <xf numFmtId="0" fontId="105" fillId="0" borderId="64" xfId="0" applyFont="1" applyFill="1" applyBorder="1" applyAlignment="1">
      <alignment horizontal="left" vertical="top"/>
    </xf>
    <xf numFmtId="0" fontId="105" fillId="0" borderId="55" xfId="0" applyFont="1" applyFill="1" applyBorder="1" applyAlignment="1">
      <alignment horizontal="left" vertical="top" wrapText="1"/>
    </xf>
    <xf numFmtId="0" fontId="105" fillId="0" borderId="56" xfId="0" applyFont="1" applyFill="1" applyBorder="1" applyAlignment="1">
      <alignment horizontal="left" vertical="top"/>
    </xf>
    <xf numFmtId="0" fontId="8" fillId="0" borderId="55" xfId="33" applyFont="1" applyFill="1" applyBorder="1" applyAlignment="1" applyProtection="1">
      <alignment horizontal="left" vertical="top"/>
      <protection/>
    </xf>
    <xf numFmtId="0" fontId="8" fillId="0" borderId="56" xfId="33" applyFont="1" applyFill="1" applyBorder="1" applyAlignment="1" applyProtection="1">
      <alignment horizontal="left" vertical="top"/>
      <protection/>
    </xf>
    <xf numFmtId="0" fontId="16" fillId="0" borderId="55" xfId="33" applyFont="1" applyFill="1" applyBorder="1" applyAlignment="1" applyProtection="1">
      <alignment horizontal="left" vertical="top" wrapText="1"/>
      <protection/>
    </xf>
    <xf numFmtId="0" fontId="16" fillId="0" borderId="56" xfId="33" applyFont="1" applyFill="1" applyBorder="1" applyAlignment="1" applyProtection="1">
      <alignment horizontal="left" vertical="top" wrapText="1"/>
      <protection/>
    </xf>
    <xf numFmtId="168" fontId="105" fillId="0" borderId="0" xfId="0" applyNumberFormat="1" applyFont="1" applyFill="1" applyBorder="1" applyAlignment="1" applyProtection="1">
      <alignment horizontal="left" vertical="top" wrapText="1"/>
      <protection/>
    </xf>
    <xf numFmtId="0" fontId="105" fillId="0" borderId="56" xfId="0" applyFont="1" applyFill="1" applyBorder="1" applyAlignment="1">
      <alignment horizontal="left" vertical="top" wrapText="1"/>
    </xf>
    <xf numFmtId="0" fontId="118" fillId="0" borderId="0" xfId="0" applyFont="1" applyFill="1" applyBorder="1" applyAlignment="1">
      <alignment horizontal="left" vertical="top" wrapText="1"/>
    </xf>
    <xf numFmtId="0" fontId="9" fillId="36" borderId="0" xfId="0" applyFont="1" applyFill="1" applyBorder="1" applyAlignment="1">
      <alignment horizontal="left" vertical="center"/>
    </xf>
    <xf numFmtId="0" fontId="105" fillId="0" borderId="55"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wrapText="1"/>
      <protection/>
    </xf>
    <xf numFmtId="0" fontId="128" fillId="0" borderId="0" xfId="0" applyFont="1" applyFill="1" applyBorder="1" applyAlignment="1">
      <alignment horizontal="left" vertical="top" wrapText="1"/>
    </xf>
    <xf numFmtId="0" fontId="128" fillId="0" borderId="0" xfId="0" applyFont="1" applyFill="1" applyBorder="1" applyAlignment="1">
      <alignment horizontal="left" vertical="top"/>
    </xf>
    <xf numFmtId="0" fontId="13" fillId="35" borderId="53"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23" fillId="0" borderId="0" xfId="0" applyFont="1" applyFill="1" applyBorder="1" applyAlignment="1">
      <alignment horizontal="center" vertical="top"/>
    </xf>
    <xf numFmtId="0" fontId="125" fillId="2" borderId="51" xfId="0" applyFont="1" applyFill="1" applyBorder="1" applyAlignment="1" applyProtection="1">
      <alignment horizontal="right" vertical="top"/>
      <protection locked="0"/>
    </xf>
    <xf numFmtId="0" fontId="123" fillId="0" borderId="0" xfId="0" applyFont="1" applyFill="1" applyBorder="1" applyAlignment="1">
      <alignment horizontal="left" vertical="top"/>
    </xf>
    <xf numFmtId="0" fontId="10" fillId="0" borderId="0" xfId="0" applyFont="1" applyFill="1" applyBorder="1" applyAlignment="1" applyProtection="1">
      <alignment horizontal="right" vertical="top" wrapText="1"/>
      <protection/>
    </xf>
    <xf numFmtId="0" fontId="10" fillId="0" borderId="0" xfId="0" applyFont="1" applyFill="1" applyBorder="1" applyAlignment="1" applyProtection="1">
      <alignment horizontal="right" vertical="top"/>
      <protection/>
    </xf>
    <xf numFmtId="0" fontId="105" fillId="0" borderId="0" xfId="0" applyFont="1" applyFill="1" applyBorder="1" applyAlignment="1" applyProtection="1">
      <alignment horizontal="center" vertical="top"/>
      <protection/>
    </xf>
    <xf numFmtId="177" fontId="105" fillId="42" borderId="51" xfId="0" applyNumberFormat="1" applyFont="1" applyFill="1" applyBorder="1" applyAlignment="1" applyProtection="1">
      <alignment horizontal="left" vertical="top"/>
      <protection locked="0"/>
    </xf>
    <xf numFmtId="0" fontId="118" fillId="0" borderId="0" xfId="0" applyFont="1" applyFill="1" applyBorder="1" applyAlignment="1" applyProtection="1">
      <alignment horizontal="left" vertical="top"/>
      <protection/>
    </xf>
    <xf numFmtId="0" fontId="105" fillId="0" borderId="81" xfId="0" applyFont="1" applyFill="1" applyBorder="1" applyAlignment="1" applyProtection="1">
      <alignment horizontal="center" vertical="top"/>
      <protection/>
    </xf>
    <xf numFmtId="177" fontId="116" fillId="0" borderId="0" xfId="15" applyNumberFormat="1" applyFont="1" applyFill="1" applyBorder="1" applyAlignment="1" applyProtection="1">
      <alignment horizontal="left" vertical="top"/>
      <protection locked="0"/>
    </xf>
    <xf numFmtId="0" fontId="114" fillId="0" borderId="0" xfId="0" applyFont="1" applyFill="1" applyBorder="1" applyAlignment="1" applyProtection="1">
      <alignment horizontal="center" vertical="top"/>
      <protection/>
    </xf>
    <xf numFmtId="0" fontId="105" fillId="0" borderId="51"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105" fillId="0" borderId="78" xfId="0" applyFont="1" applyFill="1" applyBorder="1" applyAlignment="1" applyProtection="1">
      <alignment horizontal="center" vertical="top"/>
      <protection/>
    </xf>
    <xf numFmtId="0" fontId="105" fillId="0" borderId="51" xfId="0" applyNumberFormat="1" applyFont="1" applyFill="1" applyBorder="1" applyAlignment="1" applyProtection="1">
      <alignment horizontal="center" vertical="top"/>
      <protection/>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23" fillId="2" borderId="51" xfId="0" applyFont="1" applyFill="1" applyBorder="1" applyAlignment="1">
      <alignment horizontal="center" vertical="top"/>
    </xf>
    <xf numFmtId="0" fontId="123" fillId="2" borderId="54" xfId="0" applyFont="1" applyFill="1" applyBorder="1" applyAlignment="1" applyProtection="1">
      <alignment horizontal="center" vertical="top"/>
      <protection locked="0"/>
    </xf>
    <xf numFmtId="0" fontId="123" fillId="2" borderId="55" xfId="0" applyFont="1" applyFill="1" applyBorder="1" applyAlignment="1" applyProtection="1">
      <alignment horizontal="center" vertical="top"/>
      <protection locked="0"/>
    </xf>
    <xf numFmtId="0" fontId="123" fillId="2" borderId="56" xfId="0" applyFont="1" applyFill="1" applyBorder="1" applyAlignment="1" applyProtection="1">
      <alignment horizontal="center" vertical="top"/>
      <protection locked="0"/>
    </xf>
    <xf numFmtId="0" fontId="123" fillId="0" borderId="51" xfId="0" applyFont="1" applyFill="1" applyBorder="1" applyAlignment="1">
      <alignment horizontal="center" vertical="center"/>
    </xf>
    <xf numFmtId="0" fontId="141" fillId="36"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left" vertical="top" wrapText="1"/>
    </xf>
    <xf numFmtId="0" fontId="123" fillId="2" borderId="52" xfId="0" applyFont="1" applyFill="1" applyBorder="1" applyAlignment="1" applyProtection="1">
      <alignment horizontal="center" vertical="top"/>
      <protection locked="0"/>
    </xf>
    <xf numFmtId="0" fontId="123" fillId="0" borderId="51" xfId="0" applyFont="1" applyFill="1" applyBorder="1" applyAlignment="1">
      <alignment horizontal="center" vertical="center" wrapText="1"/>
    </xf>
    <xf numFmtId="0" fontId="105" fillId="2" borderId="54" xfId="0"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177" fontId="105" fillId="2" borderId="54" xfId="0" applyNumberFormat="1" applyFont="1" applyFill="1" applyBorder="1" applyAlignment="1" applyProtection="1">
      <alignment horizontal="center" vertical="top"/>
      <protection locked="0"/>
    </xf>
    <xf numFmtId="0" fontId="123" fillId="2" borderId="51" xfId="0" applyFont="1" applyFill="1" applyBorder="1" applyAlignment="1" applyProtection="1">
      <alignment horizontal="center" vertical="top"/>
      <protection locked="0"/>
    </xf>
    <xf numFmtId="0" fontId="123" fillId="0" borderId="78" xfId="0" applyFont="1" applyFill="1" applyBorder="1" applyAlignment="1">
      <alignment horizontal="center" vertical="top"/>
    </xf>
    <xf numFmtId="0" fontId="131" fillId="0" borderId="0" xfId="0"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31" fillId="35" borderId="0" xfId="0" applyFont="1" applyFill="1" applyBorder="1" applyAlignment="1" applyProtection="1">
      <alignment horizontal="left" vertical="top"/>
      <protection/>
    </xf>
    <xf numFmtId="0" fontId="85" fillId="2" borderId="51" xfId="15" applyFont="1" applyBorder="1" applyAlignment="1" applyProtection="1">
      <alignment horizontal="left" vertical="top"/>
      <protection locked="0"/>
    </xf>
    <xf numFmtId="0" fontId="131" fillId="0" borderId="78" xfId="0" applyFont="1" applyFill="1" applyBorder="1" applyAlignment="1" applyProtection="1">
      <alignment horizontal="left" vertical="top"/>
      <protection/>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2" borderId="52" xfId="15" applyFont="1" applyBorder="1" applyAlignment="1" applyProtection="1">
      <alignment horizontal="left" vertical="top"/>
      <protection locked="0"/>
    </xf>
    <xf numFmtId="0" fontId="131" fillId="0" borderId="78"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2"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1"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1" xfId="0" applyFont="1" applyFill="1" applyBorder="1" applyAlignment="1" applyProtection="1">
      <alignment horizontal="center" vertical="top"/>
      <protection/>
    </xf>
    <xf numFmtId="0" fontId="143"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1" xfId="0" applyNumberFormat="1" applyFont="1" applyFill="1" applyBorder="1" applyAlignment="1" applyProtection="1">
      <alignment horizontal="center" vertical="top"/>
      <protection/>
    </xf>
    <xf numFmtId="0" fontId="85" fillId="0" borderId="0" xfId="15" applyFont="1" applyFill="1" applyBorder="1" applyAlignment="1" applyProtection="1">
      <alignment horizontal="left" vertical="top"/>
      <protection/>
    </xf>
    <xf numFmtId="0" fontId="131" fillId="35" borderId="0" xfId="0" applyFont="1" applyFill="1" applyBorder="1" applyAlignment="1" applyProtection="1">
      <alignment horizontal="center" vertical="top"/>
      <protection/>
    </xf>
    <xf numFmtId="0" fontId="131" fillId="0" borderId="51" xfId="0" applyFont="1" applyFill="1" applyBorder="1" applyAlignment="1" applyProtection="1">
      <alignment horizontal="left" vertical="top"/>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protection/>
    </xf>
    <xf numFmtId="0" fontId="85" fillId="2" borderId="51" xfId="15" applyFont="1" applyFill="1" applyBorder="1" applyAlignment="1" applyProtection="1">
      <alignment horizontal="center" vertical="top"/>
      <protection locked="0"/>
    </xf>
    <xf numFmtId="0" fontId="130" fillId="0" borderId="51"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2" fillId="0" borderId="51" xfId="0" applyFont="1" applyFill="1" applyBorder="1" applyAlignment="1" applyProtection="1">
      <alignment horizontal="center" vertical="top"/>
      <protection/>
    </xf>
    <xf numFmtId="0" fontId="132" fillId="0" borderId="0" xfId="0" applyFont="1" applyFill="1" applyBorder="1" applyAlignment="1" applyProtection="1">
      <alignment horizontal="center" vertical="top"/>
      <protection/>
    </xf>
    <xf numFmtId="0" fontId="144"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wrapText="1"/>
      <protection/>
    </xf>
    <xf numFmtId="0" fontId="131" fillId="2" borderId="51" xfId="0" applyFont="1" applyFill="1" applyBorder="1" applyAlignment="1" applyProtection="1">
      <alignment horizontal="center" vertical="top"/>
      <protection locked="0"/>
    </xf>
    <xf numFmtId="0" fontId="131" fillId="0" borderId="52" xfId="0" applyFont="1" applyFill="1" applyBorder="1" applyAlignment="1" applyProtection="1">
      <alignment horizontal="center" vertical="top"/>
      <protection/>
    </xf>
    <xf numFmtId="0" fontId="103" fillId="0" borderId="0" xfId="15" applyFont="1" applyFill="1" applyAlignment="1" applyProtection="1">
      <alignment horizontal="right"/>
      <protection/>
    </xf>
    <xf numFmtId="0" fontId="85" fillId="0" borderId="0" xfId="15" applyFont="1" applyFill="1" applyBorder="1" applyAlignment="1" applyProtection="1">
      <alignment horizontal="right" vertical="top"/>
      <protection/>
    </xf>
    <xf numFmtId="0" fontId="130" fillId="0" borderId="0" xfId="0" applyFont="1" applyAlignment="1" applyProtection="1">
      <alignment horizontal="right"/>
      <protection/>
    </xf>
    <xf numFmtId="176" fontId="131" fillId="0" borderId="52" xfId="0" applyNumberFormat="1" applyFont="1" applyFill="1" applyBorder="1" applyAlignment="1" applyProtection="1">
      <alignment horizontal="center" vertical="top"/>
      <protection/>
    </xf>
    <xf numFmtId="0" fontId="131" fillId="35" borderId="52"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left" vertical="top"/>
      <protection/>
    </xf>
    <xf numFmtId="0" fontId="123" fillId="0" borderId="0" xfId="0" applyFont="1" applyFill="1" applyBorder="1" applyAlignment="1" applyProtection="1">
      <alignment horizontal="left" vertical="top"/>
      <protection/>
    </xf>
    <xf numFmtId="0" fontId="123" fillId="35" borderId="0" xfId="0" applyFont="1" applyFill="1" applyBorder="1" applyAlignment="1" applyProtection="1">
      <alignment horizontal="left" vertical="top"/>
      <protection/>
    </xf>
    <xf numFmtId="0" fontId="125" fillId="0" borderId="51" xfId="0" applyFont="1" applyFill="1" applyBorder="1" applyAlignment="1" applyProtection="1">
      <alignment horizontal="center" vertical="top"/>
      <protection/>
    </xf>
    <xf numFmtId="0" fontId="145"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left" vertical="top"/>
      <protection/>
    </xf>
    <xf numFmtId="0" fontId="125" fillId="0" borderId="0" xfId="0" applyFont="1" applyFill="1" applyBorder="1" applyAlignment="1" applyProtection="1">
      <alignment horizontal="left" vertical="top"/>
      <protection/>
    </xf>
    <xf numFmtId="0" fontId="123" fillId="0" borderId="0" xfId="0" applyFont="1" applyFill="1" applyBorder="1" applyAlignment="1" applyProtection="1">
      <alignment horizontal="center" vertical="top"/>
      <protection/>
    </xf>
    <xf numFmtId="0" fontId="123"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center" vertical="top"/>
      <protection/>
    </xf>
    <xf numFmtId="0" fontId="85" fillId="0" borderId="0" xfId="15" applyFont="1" applyFill="1" applyBorder="1" applyAlignment="1" applyProtection="1">
      <alignment horizontal="center" vertical="top"/>
      <protection/>
    </xf>
    <xf numFmtId="0" fontId="131" fillId="0" borderId="52" xfId="0" applyFont="1" applyFill="1" applyBorder="1" applyAlignment="1" applyProtection="1">
      <alignment horizontal="left" vertical="top"/>
      <protection/>
    </xf>
    <xf numFmtId="0" fontId="131" fillId="35" borderId="51" xfId="0" applyFont="1" applyFill="1" applyBorder="1" applyAlignment="1" applyProtection="1">
      <alignment horizontal="left" vertical="top"/>
      <protection/>
    </xf>
    <xf numFmtId="177" fontId="85" fillId="2" borderId="51" xfId="15" applyNumberFormat="1" applyFont="1" applyBorder="1" applyAlignment="1" applyProtection="1">
      <alignment horizontal="center" vertical="top"/>
      <protection locked="0"/>
    </xf>
    <xf numFmtId="0" fontId="124" fillId="0" borderId="0" xfId="0" applyFont="1" applyFill="1" applyBorder="1" applyAlignment="1" applyProtection="1">
      <alignment horizontal="left" vertical="top"/>
      <protection/>
    </xf>
    <xf numFmtId="0" fontId="132" fillId="0" borderId="52" xfId="0" applyFont="1" applyFill="1" applyBorder="1" applyAlignment="1" applyProtection="1">
      <alignment horizontal="left" vertical="top"/>
      <protection/>
    </xf>
    <xf numFmtId="0" fontId="124"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K18" sqref="K18"/>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113.5" style="3" customWidth="1"/>
    <col min="11" max="11" width="21" style="3" customWidth="1"/>
    <col min="12" max="12" width="17.33203125" style="3" customWidth="1"/>
    <col min="13" max="13" width="16.33203125" style="3" customWidth="1"/>
    <col min="14" max="14" width="17.33203125" style="3" bestFit="1" customWidth="1"/>
    <col min="15" max="15" width="6.83203125" style="3" customWidth="1"/>
    <col min="16" max="16" width="92.66015625" style="3" bestFit="1" customWidth="1"/>
    <col min="17" max="16384" width="9.33203125" style="3" customWidth="1"/>
  </cols>
  <sheetData>
    <row r="1" spans="1:20" ht="18.75">
      <c r="A1" s="4"/>
      <c r="B1" s="547" t="s">
        <v>0</v>
      </c>
      <c r="C1" s="548"/>
      <c r="D1" s="544" t="s">
        <v>1</v>
      </c>
      <c r="E1" s="545"/>
      <c r="F1" s="545"/>
      <c r="G1" s="545"/>
      <c r="H1" s="545"/>
      <c r="I1" s="545"/>
      <c r="J1" s="545"/>
      <c r="K1" s="545"/>
      <c r="L1" s="5" t="s">
        <v>2</v>
      </c>
      <c r="M1" s="6"/>
      <c r="N1" s="6" t="s">
        <v>3</v>
      </c>
      <c r="O1" s="7"/>
      <c r="P1" s="7"/>
      <c r="Q1" s="7"/>
      <c r="R1" s="7"/>
      <c r="S1" s="8"/>
      <c r="T1" s="8"/>
    </row>
    <row r="2" spans="2:16" ht="21.75" customHeight="1" thickBot="1">
      <c r="B2" s="552" t="s">
        <v>4</v>
      </c>
      <c r="C2" s="553"/>
      <c r="D2" s="9" t="s">
        <v>5</v>
      </c>
      <c r="E2" s="10"/>
      <c r="F2" s="540" t="s">
        <v>6</v>
      </c>
      <c r="G2" s="540"/>
      <c r="H2" s="540"/>
      <c r="I2" s="540"/>
      <c r="J2" s="540"/>
      <c r="K2" s="540"/>
      <c r="L2" s="11">
        <v>2020</v>
      </c>
      <c r="M2" s="11"/>
      <c r="N2" s="12">
        <v>2019</v>
      </c>
      <c r="P2" s="13"/>
    </row>
    <row r="3" spans="2:16" ht="16.5" customHeight="1">
      <c r="B3" s="549"/>
      <c r="C3" s="550"/>
      <c r="D3" s="550"/>
      <c r="E3" s="550"/>
      <c r="F3" s="550"/>
      <c r="G3" s="550"/>
      <c r="H3" s="550"/>
      <c r="I3" s="550"/>
      <c r="J3" s="550"/>
      <c r="K3" s="550"/>
      <c r="L3" s="550"/>
      <c r="M3" s="550"/>
      <c r="N3" s="551"/>
      <c r="P3" s="13"/>
    </row>
    <row r="4" spans="2:15" ht="19.5" thickBot="1">
      <c r="B4" s="14" t="s">
        <v>7</v>
      </c>
      <c r="C4" s="554" t="s">
        <v>8</v>
      </c>
      <c r="D4" s="554"/>
      <c r="E4" s="554"/>
      <c r="F4" s="554"/>
      <c r="G4" s="554"/>
      <c r="H4" s="554"/>
      <c r="I4" s="554"/>
      <c r="J4" s="554"/>
      <c r="K4" s="15" t="s">
        <v>9</v>
      </c>
      <c r="L4" s="15" t="s">
        <v>10</v>
      </c>
      <c r="M4" s="15" t="s">
        <v>11</v>
      </c>
      <c r="N4" s="15" t="s">
        <v>12</v>
      </c>
      <c r="O4" s="16"/>
    </row>
    <row r="5" spans="1:15" ht="18.75">
      <c r="A5" s="4"/>
      <c r="B5" s="8">
        <v>2019</v>
      </c>
      <c r="C5" s="481" t="s">
        <v>13</v>
      </c>
      <c r="D5" s="482"/>
      <c r="E5" s="482"/>
      <c r="F5" s="482"/>
      <c r="G5" s="482"/>
      <c r="H5" s="482"/>
      <c r="I5" s="482"/>
      <c r="J5" s="482"/>
      <c r="K5" s="482"/>
      <c r="L5" s="482"/>
      <c r="M5" s="482"/>
      <c r="N5" s="483"/>
      <c r="O5" s="16"/>
    </row>
    <row r="6" spans="1:15" ht="18.75">
      <c r="A6" s="4"/>
      <c r="B6" s="17"/>
      <c r="C6" s="493" t="s">
        <v>14</v>
      </c>
      <c r="D6" s="479"/>
      <c r="E6" s="479"/>
      <c r="F6" s="479"/>
      <c r="G6" s="479"/>
      <c r="H6" s="479"/>
      <c r="I6" s="479"/>
      <c r="J6" s="480"/>
      <c r="K6" s="18">
        <v>9784673</v>
      </c>
      <c r="L6" s="487"/>
      <c r="M6" s="488"/>
      <c r="N6" s="489"/>
      <c r="O6" s="16"/>
    </row>
    <row r="7" spans="1:15" ht="18.75">
      <c r="A7" s="4"/>
      <c r="C7" s="493" t="s">
        <v>15</v>
      </c>
      <c r="D7" s="479"/>
      <c r="E7" s="479"/>
      <c r="F7" s="479"/>
      <c r="G7" s="479"/>
      <c r="H7" s="479"/>
      <c r="I7" s="479"/>
      <c r="J7" s="480"/>
      <c r="K7" s="18">
        <v>0</v>
      </c>
      <c r="L7" s="487"/>
      <c r="M7" s="488"/>
      <c r="N7" s="489"/>
      <c r="O7" s="16"/>
    </row>
    <row r="8" spans="2:15" ht="18.75">
      <c r="B8" s="20"/>
      <c r="C8" s="479" t="s">
        <v>16</v>
      </c>
      <c r="D8" s="479"/>
      <c r="E8" s="479"/>
      <c r="F8" s="479"/>
      <c r="G8" s="479"/>
      <c r="H8" s="479"/>
      <c r="I8" s="479"/>
      <c r="J8" s="480"/>
      <c r="K8" s="21">
        <v>0</v>
      </c>
      <c r="L8" s="490"/>
      <c r="M8" s="491"/>
      <c r="N8" s="492"/>
      <c r="O8" s="16"/>
    </row>
    <row r="9" spans="2:16" ht="18" customHeight="1">
      <c r="B9" s="22"/>
      <c r="C9" s="555" t="s">
        <v>17</v>
      </c>
      <c r="D9" s="555"/>
      <c r="E9" s="555"/>
      <c r="F9" s="555"/>
      <c r="G9" s="555"/>
      <c r="H9" s="555"/>
      <c r="I9" s="555"/>
      <c r="J9" s="556"/>
      <c r="K9" s="23">
        <f>eff_histtxbl-eff_hist2525d-eff_histchapter42</f>
        <v>9784673</v>
      </c>
      <c r="L9" s="24" t="s">
        <v>18</v>
      </c>
      <c r="M9" s="25" t="s">
        <v>18</v>
      </c>
      <c r="N9" s="26" t="s">
        <v>18</v>
      </c>
      <c r="O9" s="16"/>
      <c r="P9" s="13"/>
    </row>
    <row r="10" spans="2:16" ht="18" customHeight="1">
      <c r="B10" s="27">
        <v>2019</v>
      </c>
      <c r="C10" s="484" t="s">
        <v>19</v>
      </c>
      <c r="D10" s="485"/>
      <c r="E10" s="485"/>
      <c r="F10" s="485"/>
      <c r="G10" s="485"/>
      <c r="H10" s="485"/>
      <c r="I10" s="485"/>
      <c r="J10" s="485"/>
      <c r="K10" s="485"/>
      <c r="L10" s="485"/>
      <c r="M10" s="485"/>
      <c r="N10" s="486"/>
      <c r="O10" s="16"/>
      <c r="P10" s="13"/>
    </row>
    <row r="11" spans="2:16" ht="18.75">
      <c r="B11" s="28"/>
      <c r="C11" s="493" t="s">
        <v>20</v>
      </c>
      <c r="D11" s="479"/>
      <c r="E11" s="479"/>
      <c r="F11" s="479"/>
      <c r="G11" s="479"/>
      <c r="H11" s="479"/>
      <c r="I11" s="479"/>
      <c r="J11" s="480"/>
      <c r="K11" s="18">
        <v>0</v>
      </c>
      <c r="L11" s="25" t="s">
        <v>21</v>
      </c>
      <c r="M11" s="25" t="s">
        <v>21</v>
      </c>
      <c r="N11" s="29" t="s">
        <v>21</v>
      </c>
      <c r="O11" s="16"/>
      <c r="P11" s="13"/>
    </row>
    <row r="12" spans="2:16" ht="19.5" customHeight="1">
      <c r="B12" s="30">
        <v>2019</v>
      </c>
      <c r="C12" s="484" t="s">
        <v>22</v>
      </c>
      <c r="D12" s="485"/>
      <c r="E12" s="485"/>
      <c r="F12" s="485"/>
      <c r="G12" s="485"/>
      <c r="H12" s="485"/>
      <c r="I12" s="485"/>
      <c r="J12" s="485"/>
      <c r="K12" s="485"/>
      <c r="L12" s="485"/>
      <c r="M12" s="485"/>
      <c r="N12" s="486"/>
      <c r="O12" s="16"/>
      <c r="P12" s="13"/>
    </row>
    <row r="13" spans="1:16" ht="19.5" customHeight="1">
      <c r="A13" s="4"/>
      <c r="B13" s="31"/>
      <c r="C13" s="479" t="s">
        <v>23</v>
      </c>
      <c r="D13" s="479"/>
      <c r="E13" s="479"/>
      <c r="F13" s="479"/>
      <c r="G13" s="479"/>
      <c r="H13" s="479"/>
      <c r="I13" s="479"/>
      <c r="J13" s="480"/>
      <c r="K13" s="18">
        <v>0</v>
      </c>
      <c r="L13" s="25"/>
      <c r="M13" s="32" t="s">
        <v>24</v>
      </c>
      <c r="N13" s="33"/>
      <c r="P13" s="13"/>
    </row>
    <row r="14" spans="1:16" ht="19.5" customHeight="1">
      <c r="A14" s="4"/>
      <c r="B14" s="31"/>
      <c r="C14" s="488" t="s">
        <v>25</v>
      </c>
      <c r="D14" s="488"/>
      <c r="E14" s="488"/>
      <c r="F14" s="488"/>
      <c r="G14" s="488"/>
      <c r="H14" s="488"/>
      <c r="I14" s="488"/>
      <c r="J14" s="497"/>
      <c r="K14" s="34">
        <v>0</v>
      </c>
      <c r="L14" s="24"/>
      <c r="M14" s="24" t="s">
        <v>26</v>
      </c>
      <c r="N14" s="26"/>
      <c r="P14" s="13"/>
    </row>
    <row r="15" spans="1:16" ht="18.75">
      <c r="A15" s="4"/>
      <c r="B15" s="30">
        <v>2019</v>
      </c>
      <c r="C15" s="485" t="s">
        <v>27</v>
      </c>
      <c r="D15" s="485"/>
      <c r="E15" s="485"/>
      <c r="F15" s="485"/>
      <c r="G15" s="485"/>
      <c r="H15" s="485"/>
      <c r="I15" s="485"/>
      <c r="J15" s="485"/>
      <c r="K15" s="485"/>
      <c r="L15" s="485"/>
      <c r="M15" s="485"/>
      <c r="N15" s="486"/>
      <c r="O15" s="16"/>
      <c r="P15" s="13"/>
    </row>
    <row r="16" spans="2:14" ht="18.75">
      <c r="B16" s="31"/>
      <c r="C16" s="479" t="s">
        <v>28</v>
      </c>
      <c r="D16" s="479"/>
      <c r="E16" s="479"/>
      <c r="F16" s="479"/>
      <c r="G16" s="479"/>
      <c r="H16" s="479"/>
      <c r="I16" s="479"/>
      <c r="J16" s="480"/>
      <c r="K16" s="35">
        <v>0.00778466</v>
      </c>
      <c r="L16" s="25"/>
      <c r="M16" s="24" t="s">
        <v>29</v>
      </c>
      <c r="N16" s="26" t="s">
        <v>30</v>
      </c>
    </row>
    <row r="17" spans="2:14" ht="18.75">
      <c r="B17" s="31"/>
      <c r="C17" s="479" t="s">
        <v>31</v>
      </c>
      <c r="D17" s="479"/>
      <c r="E17" s="479"/>
      <c r="F17" s="479"/>
      <c r="G17" s="479"/>
      <c r="H17" s="479"/>
      <c r="I17" s="479"/>
      <c r="J17" s="480"/>
      <c r="K17" s="36">
        <v>0</v>
      </c>
      <c r="L17" s="37"/>
      <c r="M17" s="25" t="s">
        <v>32</v>
      </c>
      <c r="N17" s="29"/>
    </row>
    <row r="18" spans="2:14" ht="18.75">
      <c r="B18" s="31"/>
      <c r="C18" s="479" t="s">
        <v>33</v>
      </c>
      <c r="D18" s="479"/>
      <c r="E18" s="479"/>
      <c r="F18" s="479"/>
      <c r="G18" s="479"/>
      <c r="H18" s="479"/>
      <c r="I18" s="479"/>
      <c r="J18" s="480"/>
      <c r="K18" s="38">
        <v>0.00778466</v>
      </c>
      <c r="L18" s="39" t="s">
        <v>34</v>
      </c>
      <c r="M18" s="24"/>
      <c r="N18" s="40" t="s">
        <v>34</v>
      </c>
    </row>
    <row r="19" spans="1:16" ht="19.5" customHeight="1">
      <c r="A19" s="4"/>
      <c r="B19" s="27">
        <v>2019</v>
      </c>
      <c r="C19" s="484" t="s">
        <v>35</v>
      </c>
      <c r="D19" s="485"/>
      <c r="E19" s="485"/>
      <c r="F19" s="485"/>
      <c r="G19" s="485"/>
      <c r="H19" s="485"/>
      <c r="I19" s="485"/>
      <c r="J19" s="485"/>
      <c r="K19" s="485"/>
      <c r="L19" s="485"/>
      <c r="M19" s="485"/>
      <c r="N19" s="486"/>
      <c r="O19" s="16"/>
      <c r="P19" s="13"/>
    </row>
    <row r="20" spans="2:15" ht="18.75">
      <c r="B20" s="28"/>
      <c r="C20" s="493" t="s">
        <v>36</v>
      </c>
      <c r="D20" s="479"/>
      <c r="E20" s="479"/>
      <c r="F20" s="479"/>
      <c r="G20" s="479"/>
      <c r="H20" s="479"/>
      <c r="I20" s="479"/>
      <c r="J20" s="480"/>
      <c r="K20" s="18">
        <v>4530</v>
      </c>
      <c r="L20" s="37" t="s">
        <v>37</v>
      </c>
      <c r="M20" s="25" t="s">
        <v>38</v>
      </c>
      <c r="N20" s="19" t="s">
        <v>37</v>
      </c>
      <c r="O20" s="16"/>
    </row>
    <row r="21" spans="2:15" ht="18.75">
      <c r="B21" s="17"/>
      <c r="C21" s="479" t="s">
        <v>39</v>
      </c>
      <c r="D21" s="479"/>
      <c r="E21" s="479"/>
      <c r="F21" s="479"/>
      <c r="G21" s="479"/>
      <c r="H21" s="479"/>
      <c r="I21" s="479"/>
      <c r="J21" s="480"/>
      <c r="K21" s="41">
        <v>0</v>
      </c>
      <c r="L21" s="39" t="s">
        <v>40</v>
      </c>
      <c r="M21" s="25" t="s">
        <v>41</v>
      </c>
      <c r="N21" s="29" t="s">
        <v>40</v>
      </c>
      <c r="O21" s="16"/>
    </row>
    <row r="22" spans="2:16" ht="19.5" customHeight="1">
      <c r="B22" s="42">
        <v>2019</v>
      </c>
      <c r="C22" s="484" t="s">
        <v>42</v>
      </c>
      <c r="D22" s="485"/>
      <c r="E22" s="485"/>
      <c r="F22" s="485"/>
      <c r="G22" s="485"/>
      <c r="H22" s="485"/>
      <c r="I22" s="485"/>
      <c r="J22" s="485"/>
      <c r="K22" s="485"/>
      <c r="L22" s="485"/>
      <c r="M22" s="485"/>
      <c r="N22" s="486"/>
      <c r="O22" s="16"/>
      <c r="P22" s="13"/>
    </row>
    <row r="23" spans="2:14" ht="18.75">
      <c r="B23" s="31"/>
      <c r="C23" s="493" t="s">
        <v>43</v>
      </c>
      <c r="D23" s="479"/>
      <c r="E23" s="479"/>
      <c r="F23" s="479"/>
      <c r="G23" s="479"/>
      <c r="H23" s="479"/>
      <c r="I23" s="479"/>
      <c r="J23" s="480"/>
      <c r="K23" s="18">
        <v>0</v>
      </c>
      <c r="L23" s="39" t="s">
        <v>44</v>
      </c>
      <c r="M23" s="37" t="s">
        <v>45</v>
      </c>
      <c r="N23" s="29" t="s">
        <v>44</v>
      </c>
    </row>
    <row r="24" spans="2:14" ht="18.75">
      <c r="B24" s="17"/>
      <c r="C24" s="493" t="s">
        <v>46</v>
      </c>
      <c r="D24" s="479"/>
      <c r="E24" s="479"/>
      <c r="F24" s="479"/>
      <c r="G24" s="479"/>
      <c r="H24" s="479"/>
      <c r="I24" s="479"/>
      <c r="J24" s="480"/>
      <c r="K24" s="41">
        <v>0</v>
      </c>
      <c r="L24" s="24" t="s">
        <v>47</v>
      </c>
      <c r="M24" s="24" t="s">
        <v>48</v>
      </c>
      <c r="N24" s="26" t="s">
        <v>47</v>
      </c>
    </row>
    <row r="25" spans="2:15" ht="18.75">
      <c r="B25" s="42">
        <v>2020</v>
      </c>
      <c r="C25" s="484" t="s">
        <v>49</v>
      </c>
      <c r="D25" s="485"/>
      <c r="E25" s="485"/>
      <c r="F25" s="485"/>
      <c r="G25" s="485"/>
      <c r="H25" s="485"/>
      <c r="I25" s="485"/>
      <c r="J25" s="485"/>
      <c r="K25" s="485"/>
      <c r="L25" s="485"/>
      <c r="M25" s="485"/>
      <c r="N25" s="486"/>
      <c r="O25" s="16"/>
    </row>
    <row r="26" spans="1:15" ht="18.75">
      <c r="A26" s="4"/>
      <c r="B26" s="31"/>
      <c r="C26" s="493" t="s">
        <v>50</v>
      </c>
      <c r="D26" s="479"/>
      <c r="E26" s="479"/>
      <c r="F26" s="479"/>
      <c r="G26" s="479"/>
      <c r="H26" s="479"/>
      <c r="I26" s="479"/>
      <c r="J26" s="480"/>
      <c r="K26" s="41">
        <v>9946666</v>
      </c>
      <c r="L26" s="39" t="s">
        <v>51</v>
      </c>
      <c r="M26" s="39" t="s">
        <v>52</v>
      </c>
      <c r="N26" s="19" t="s">
        <v>53</v>
      </c>
      <c r="O26" s="16"/>
    </row>
    <row r="27" spans="1:15" ht="18.75">
      <c r="A27" s="4"/>
      <c r="B27" s="31"/>
      <c r="C27" s="505" t="s">
        <v>54</v>
      </c>
      <c r="D27" s="506"/>
      <c r="E27" s="506"/>
      <c r="F27" s="506"/>
      <c r="G27" s="506"/>
      <c r="H27" s="506"/>
      <c r="I27" s="506"/>
      <c r="J27" s="546"/>
      <c r="K27" s="18">
        <v>0</v>
      </c>
      <c r="L27" s="25" t="s">
        <v>55</v>
      </c>
      <c r="M27" s="24" t="s">
        <v>56</v>
      </c>
      <c r="N27" s="26" t="s">
        <v>57</v>
      </c>
      <c r="O27" s="16"/>
    </row>
    <row r="28" spans="2:15" ht="18.75">
      <c r="B28" s="31"/>
      <c r="C28" s="43" t="s">
        <v>58</v>
      </c>
      <c r="D28" s="44"/>
      <c r="E28" s="44"/>
      <c r="F28" s="44"/>
      <c r="G28" s="44"/>
      <c r="H28" s="44"/>
      <c r="I28" s="44"/>
      <c r="J28" s="45"/>
      <c r="K28" s="46">
        <v>0</v>
      </c>
      <c r="L28" s="39"/>
      <c r="M28" s="24"/>
      <c r="N28" s="26" t="s">
        <v>59</v>
      </c>
      <c r="O28" s="16"/>
    </row>
    <row r="29" spans="1:15" ht="18.75">
      <c r="A29" s="4"/>
      <c r="B29" s="30">
        <v>2020</v>
      </c>
      <c r="C29" s="494" t="s">
        <v>60</v>
      </c>
      <c r="D29" s="495"/>
      <c r="E29" s="495"/>
      <c r="F29" s="495"/>
      <c r="G29" s="495"/>
      <c r="H29" s="495"/>
      <c r="I29" s="495"/>
      <c r="J29" s="495"/>
      <c r="K29" s="495"/>
      <c r="L29" s="495"/>
      <c r="M29" s="495"/>
      <c r="N29" s="496"/>
      <c r="O29" s="16"/>
    </row>
    <row r="30" spans="1:14" ht="19.5" customHeight="1">
      <c r="A30" s="4"/>
      <c r="B30" s="31"/>
      <c r="C30" s="498" t="s">
        <v>61</v>
      </c>
      <c r="D30" s="499"/>
      <c r="E30" s="499"/>
      <c r="F30" s="499"/>
      <c r="G30" s="499"/>
      <c r="H30" s="499"/>
      <c r="I30" s="499"/>
      <c r="J30" s="499"/>
      <c r="K30" s="500"/>
      <c r="L30" s="47" t="s">
        <v>53</v>
      </c>
      <c r="M30" s="47" t="s">
        <v>62</v>
      </c>
      <c r="N30" s="48" t="s">
        <v>63</v>
      </c>
    </row>
    <row r="31" spans="1:16" ht="19.5" customHeight="1">
      <c r="A31" s="4"/>
      <c r="B31" s="30">
        <v>2020</v>
      </c>
      <c r="C31" s="484" t="s">
        <v>19</v>
      </c>
      <c r="D31" s="485"/>
      <c r="E31" s="485"/>
      <c r="F31" s="485"/>
      <c r="G31" s="485"/>
      <c r="H31" s="485"/>
      <c r="I31" s="485"/>
      <c r="J31" s="485"/>
      <c r="K31" s="485"/>
      <c r="L31" s="485"/>
      <c r="M31" s="485"/>
      <c r="N31" s="486"/>
      <c r="P31" s="13"/>
    </row>
    <row r="32" spans="1:14" ht="18.75">
      <c r="A32" s="4"/>
      <c r="B32" s="31"/>
      <c r="C32" s="493" t="s">
        <v>64</v>
      </c>
      <c r="D32" s="479"/>
      <c r="E32" s="479"/>
      <c r="F32" s="479"/>
      <c r="G32" s="479"/>
      <c r="H32" s="479"/>
      <c r="I32" s="479"/>
      <c r="J32" s="480"/>
      <c r="K32" s="18">
        <v>0</v>
      </c>
      <c r="L32" s="25" t="s">
        <v>65</v>
      </c>
      <c r="M32" s="25" t="s">
        <v>66</v>
      </c>
      <c r="N32" s="29" t="s">
        <v>67</v>
      </c>
    </row>
    <row r="33" spans="1:15" ht="18.75">
      <c r="A33" s="4"/>
      <c r="B33" s="17"/>
      <c r="C33" s="501" t="s">
        <v>68</v>
      </c>
      <c r="D33" s="479"/>
      <c r="E33" s="479"/>
      <c r="F33" s="479"/>
      <c r="G33" s="479"/>
      <c r="H33" s="479"/>
      <c r="I33" s="479"/>
      <c r="J33" s="480"/>
      <c r="K33" s="18">
        <v>0</v>
      </c>
      <c r="L33" s="25"/>
      <c r="M33" s="39" t="s">
        <v>69</v>
      </c>
      <c r="N33" s="29"/>
      <c r="O33" s="16"/>
    </row>
    <row r="34" spans="1:15" ht="18.75">
      <c r="A34" s="4"/>
      <c r="C34" s="493" t="s">
        <v>70</v>
      </c>
      <c r="D34" s="479"/>
      <c r="E34" s="479"/>
      <c r="F34" s="479"/>
      <c r="G34" s="479"/>
      <c r="H34" s="479"/>
      <c r="I34" s="479"/>
      <c r="J34" s="480"/>
      <c r="K34" s="41">
        <v>13970</v>
      </c>
      <c r="L34" s="24" t="s">
        <v>71</v>
      </c>
      <c r="M34" s="25" t="s">
        <v>72</v>
      </c>
      <c r="N34" s="29" t="s">
        <v>73</v>
      </c>
      <c r="O34" s="16"/>
    </row>
    <row r="35" spans="2:15" ht="18.75">
      <c r="B35" s="31"/>
      <c r="C35" s="515" t="s">
        <v>74</v>
      </c>
      <c r="D35" s="516"/>
      <c r="E35" s="516"/>
      <c r="F35" s="516"/>
      <c r="G35" s="516"/>
      <c r="H35" s="516"/>
      <c r="I35" s="516"/>
      <c r="J35" s="546"/>
      <c r="K35" s="49">
        <v>0</v>
      </c>
      <c r="L35" s="24"/>
      <c r="M35" s="24"/>
      <c r="N35" s="26" t="s">
        <v>73</v>
      </c>
      <c r="O35" s="16"/>
    </row>
    <row r="36" spans="1:15" ht="19.5" thickBot="1">
      <c r="A36" s="4"/>
      <c r="B36" s="557"/>
      <c r="C36" s="557"/>
      <c r="D36" s="557"/>
      <c r="E36" s="557"/>
      <c r="F36" s="557"/>
      <c r="G36" s="557"/>
      <c r="H36" s="557"/>
      <c r="I36" s="557"/>
      <c r="J36" s="557"/>
      <c r="K36" s="557"/>
      <c r="L36" s="557"/>
      <c r="M36" s="557"/>
      <c r="N36" s="557"/>
      <c r="O36" s="16"/>
    </row>
    <row r="37" spans="2:14" ht="18.75">
      <c r="B37" s="50"/>
      <c r="C37" s="50"/>
      <c r="D37" s="50"/>
      <c r="E37" s="50"/>
      <c r="F37" s="50"/>
      <c r="G37" s="50"/>
      <c r="H37" s="50"/>
      <c r="I37" s="50"/>
      <c r="J37" s="50"/>
      <c r="K37" s="50"/>
      <c r="L37" s="50"/>
      <c r="M37" s="50"/>
      <c r="N37" s="50"/>
    </row>
    <row r="38" spans="1:15" ht="16.5" customHeight="1" thickBot="1">
      <c r="A38" s="51"/>
      <c r="B38" s="541" t="s">
        <v>75</v>
      </c>
      <c r="C38" s="542"/>
      <c r="D38" s="542"/>
      <c r="E38" s="542"/>
      <c r="F38" s="542"/>
      <c r="G38" s="542"/>
      <c r="H38" s="542"/>
      <c r="I38" s="542"/>
      <c r="J38" s="542"/>
      <c r="K38" s="542"/>
      <c r="L38" s="542"/>
      <c r="M38" s="542"/>
      <c r="N38" s="543"/>
      <c r="O38" s="52"/>
    </row>
    <row r="39" spans="2:14" ht="16.5" customHeight="1">
      <c r="B39" s="549"/>
      <c r="C39" s="550"/>
      <c r="D39" s="550"/>
      <c r="E39" s="550"/>
      <c r="F39" s="550"/>
      <c r="G39" s="550"/>
      <c r="H39" s="550"/>
      <c r="I39" s="550"/>
      <c r="J39" s="550"/>
      <c r="K39" s="550"/>
      <c r="L39" s="550"/>
      <c r="M39" s="550"/>
      <c r="N39" s="551"/>
    </row>
    <row r="40" spans="2:14" ht="18.75">
      <c r="B40" s="564" t="s">
        <v>8</v>
      </c>
      <c r="C40" s="565"/>
      <c r="D40" s="565"/>
      <c r="E40" s="565"/>
      <c r="F40" s="565"/>
      <c r="G40" s="565"/>
      <c r="H40" s="565"/>
      <c r="I40" s="565"/>
      <c r="J40" s="566" t="s">
        <v>76</v>
      </c>
      <c r="K40" s="566"/>
      <c r="L40" s="566"/>
      <c r="M40" s="566"/>
      <c r="N40" s="567"/>
    </row>
    <row r="41" spans="2:15" ht="18.75">
      <c r="B41" s="561"/>
      <c r="C41" s="562"/>
      <c r="D41" s="562"/>
      <c r="E41" s="562"/>
      <c r="F41" s="562"/>
      <c r="G41" s="562"/>
      <c r="H41" s="562"/>
      <c r="I41" s="562"/>
      <c r="J41" s="562"/>
      <c r="K41" s="562"/>
      <c r="L41" s="562"/>
      <c r="M41" s="562"/>
      <c r="N41" s="563"/>
      <c r="O41" s="16"/>
    </row>
    <row r="42" spans="1:14" ht="18.75">
      <c r="A42" s="4"/>
      <c r="B42" s="515" t="s">
        <v>77</v>
      </c>
      <c r="C42" s="516"/>
      <c r="D42" s="516"/>
      <c r="E42" s="516"/>
      <c r="F42" s="516"/>
      <c r="G42" s="516"/>
      <c r="H42" s="516"/>
      <c r="I42" s="517"/>
      <c r="J42" s="528"/>
      <c r="K42" s="529"/>
      <c r="L42" s="529"/>
      <c r="M42" s="529"/>
      <c r="N42" s="530"/>
    </row>
    <row r="43" spans="2:14" ht="18.75">
      <c r="B43" s="515" t="s">
        <v>78</v>
      </c>
      <c r="C43" s="516"/>
      <c r="D43" s="516"/>
      <c r="E43" s="516"/>
      <c r="F43" s="516"/>
      <c r="G43" s="516"/>
      <c r="H43" s="516"/>
      <c r="I43" s="517"/>
      <c r="J43" s="558"/>
      <c r="K43" s="559"/>
      <c r="L43" s="559"/>
      <c r="M43" s="559"/>
      <c r="N43" s="560"/>
    </row>
    <row r="44" spans="2:14" ht="18.75">
      <c r="B44" s="515" t="s">
        <v>79</v>
      </c>
      <c r="C44" s="516"/>
      <c r="D44" s="516"/>
      <c r="E44" s="516"/>
      <c r="F44" s="516"/>
      <c r="G44" s="516"/>
      <c r="H44" s="516"/>
      <c r="I44" s="517"/>
      <c r="J44" s="512"/>
      <c r="K44" s="513"/>
      <c r="L44" s="513"/>
      <c r="M44" s="513"/>
      <c r="N44" s="514"/>
    </row>
    <row r="45" spans="2:15" ht="18.75">
      <c r="B45" s="515" t="s">
        <v>80</v>
      </c>
      <c r="C45" s="516"/>
      <c r="D45" s="516"/>
      <c r="E45" s="516"/>
      <c r="F45" s="516"/>
      <c r="G45" s="516"/>
      <c r="H45" s="516"/>
      <c r="I45" s="517"/>
      <c r="J45" s="535" t="s">
        <v>0</v>
      </c>
      <c r="K45" s="536"/>
      <c r="L45" s="536"/>
      <c r="M45" s="536"/>
      <c r="N45" s="537"/>
      <c r="O45" s="16"/>
    </row>
    <row r="46" spans="2:15" ht="18.75">
      <c r="B46" s="515" t="s">
        <v>81</v>
      </c>
      <c r="C46" s="516"/>
      <c r="D46" s="516"/>
      <c r="E46" s="516"/>
      <c r="F46" s="516"/>
      <c r="G46" s="516"/>
      <c r="H46" s="516"/>
      <c r="I46" s="517"/>
      <c r="J46" s="538"/>
      <c r="K46" s="538"/>
      <c r="L46" s="538"/>
      <c r="M46" s="538"/>
      <c r="N46" s="538"/>
      <c r="O46" s="16"/>
    </row>
    <row r="47" spans="2:15" ht="18.75">
      <c r="B47" s="515" t="s">
        <v>82</v>
      </c>
      <c r="C47" s="516"/>
      <c r="D47" s="516"/>
      <c r="E47" s="516"/>
      <c r="F47" s="516"/>
      <c r="G47" s="516"/>
      <c r="H47" s="516"/>
      <c r="I47" s="517"/>
      <c r="J47" s="528"/>
      <c r="K47" s="529"/>
      <c r="L47" s="529"/>
      <c r="M47" s="529"/>
      <c r="N47" s="530"/>
      <c r="O47" s="16"/>
    </row>
    <row r="48" spans="1:15" ht="18.75">
      <c r="A48" s="4"/>
      <c r="B48" s="515" t="s">
        <v>83</v>
      </c>
      <c r="C48" s="516"/>
      <c r="D48" s="516"/>
      <c r="E48" s="516"/>
      <c r="F48" s="516"/>
      <c r="G48" s="516"/>
      <c r="H48" s="516"/>
      <c r="I48" s="517"/>
      <c r="J48" s="531"/>
      <c r="K48" s="531"/>
      <c r="L48" s="531"/>
      <c r="M48" s="531"/>
      <c r="N48" s="531"/>
      <c r="O48" s="16"/>
    </row>
    <row r="49" spans="1:15" ht="18.75">
      <c r="A49" s="4"/>
      <c r="B49" s="515" t="s">
        <v>84</v>
      </c>
      <c r="C49" s="516"/>
      <c r="D49" s="516"/>
      <c r="E49" s="516"/>
      <c r="F49" s="516"/>
      <c r="G49" s="516"/>
      <c r="H49" s="516"/>
      <c r="I49" s="517"/>
      <c r="J49" s="532"/>
      <c r="K49" s="533"/>
      <c r="L49" s="533"/>
      <c r="M49" s="533"/>
      <c r="N49" s="534"/>
      <c r="O49" s="16"/>
    </row>
    <row r="50" spans="2:15" ht="18.75">
      <c r="B50" s="515" t="s">
        <v>85</v>
      </c>
      <c r="C50" s="516"/>
      <c r="D50" s="516"/>
      <c r="E50" s="516"/>
      <c r="F50" s="516"/>
      <c r="G50" s="516"/>
      <c r="H50" s="516"/>
      <c r="I50" s="517"/>
      <c r="J50" s="512"/>
      <c r="K50" s="513"/>
      <c r="L50" s="513"/>
      <c r="M50" s="513"/>
      <c r="N50" s="514"/>
      <c r="O50" s="16"/>
    </row>
    <row r="51" spans="2:15" ht="18.75">
      <c r="B51" s="493" t="s">
        <v>86</v>
      </c>
      <c r="C51" s="479"/>
      <c r="D51" s="479"/>
      <c r="E51" s="479"/>
      <c r="F51" s="479"/>
      <c r="G51" s="479"/>
      <c r="H51" s="479"/>
      <c r="I51" s="521"/>
      <c r="J51" s="512"/>
      <c r="K51" s="513"/>
      <c r="L51" s="513"/>
      <c r="M51" s="513"/>
      <c r="N51" s="514"/>
      <c r="O51" s="16"/>
    </row>
    <row r="52" spans="2:14" ht="18.75">
      <c r="B52" s="511" t="s">
        <v>87</v>
      </c>
      <c r="C52" s="488"/>
      <c r="D52" s="488"/>
      <c r="E52" s="488"/>
      <c r="F52" s="488"/>
      <c r="G52" s="488"/>
      <c r="H52" s="488"/>
      <c r="I52" s="489"/>
      <c r="J52" s="525"/>
      <c r="K52" s="526"/>
      <c r="L52" s="526"/>
      <c r="M52" s="526"/>
      <c r="N52" s="527"/>
    </row>
    <row r="53" spans="2:14" ht="18.75">
      <c r="B53" s="493" t="s">
        <v>88</v>
      </c>
      <c r="C53" s="479"/>
      <c r="D53" s="479"/>
      <c r="E53" s="479"/>
      <c r="F53" s="479"/>
      <c r="G53" s="479"/>
      <c r="H53" s="479"/>
      <c r="I53" s="521"/>
      <c r="J53" s="525"/>
      <c r="K53" s="526"/>
      <c r="L53" s="526"/>
      <c r="M53" s="526"/>
      <c r="N53" s="527"/>
    </row>
    <row r="54" spans="2:15" ht="18.75">
      <c r="B54" s="493" t="s">
        <v>89</v>
      </c>
      <c r="C54" s="479"/>
      <c r="D54" s="479"/>
      <c r="E54" s="479"/>
      <c r="F54" s="479"/>
      <c r="G54" s="479"/>
      <c r="H54" s="479"/>
      <c r="I54" s="521"/>
      <c r="J54" s="522"/>
      <c r="K54" s="523"/>
      <c r="L54" s="523"/>
      <c r="M54" s="523"/>
      <c r="N54" s="524"/>
      <c r="O54" s="16"/>
    </row>
    <row r="55" spans="2:15" ht="18.75">
      <c r="B55" s="511" t="s">
        <v>90</v>
      </c>
      <c r="C55" s="488"/>
      <c r="D55" s="488"/>
      <c r="E55" s="488"/>
      <c r="F55" s="488"/>
      <c r="G55" s="488"/>
      <c r="H55" s="488"/>
      <c r="I55" s="489"/>
      <c r="J55" s="512"/>
      <c r="K55" s="513"/>
      <c r="L55" s="513"/>
      <c r="M55" s="513"/>
      <c r="N55" s="514"/>
      <c r="O55" s="16"/>
    </row>
    <row r="56" spans="2:15" ht="18.75">
      <c r="B56" s="515" t="s">
        <v>91</v>
      </c>
      <c r="C56" s="516"/>
      <c r="D56" s="516"/>
      <c r="E56" s="516"/>
      <c r="F56" s="516"/>
      <c r="G56" s="516"/>
      <c r="H56" s="516"/>
      <c r="I56" s="517"/>
      <c r="J56" s="518"/>
      <c r="K56" s="519"/>
      <c r="L56" s="519"/>
      <c r="M56" s="519"/>
      <c r="N56" s="520"/>
      <c r="O56" s="16"/>
    </row>
    <row r="57" spans="2:14" ht="18.75">
      <c r="B57" s="505" t="s">
        <v>92</v>
      </c>
      <c r="C57" s="506"/>
      <c r="D57" s="506"/>
      <c r="E57" s="506"/>
      <c r="F57" s="506"/>
      <c r="G57" s="506"/>
      <c r="H57" s="506"/>
      <c r="I57" s="507"/>
      <c r="J57" s="508"/>
      <c r="K57" s="509"/>
      <c r="L57" s="509"/>
      <c r="M57" s="509"/>
      <c r="N57" s="510"/>
    </row>
    <row r="58" spans="2:14" ht="18.75">
      <c r="B58" s="502"/>
      <c r="C58" s="503"/>
      <c r="D58" s="503"/>
      <c r="E58" s="503"/>
      <c r="F58" s="503"/>
      <c r="G58" s="503"/>
      <c r="H58" s="503"/>
      <c r="I58" s="503"/>
      <c r="J58" s="503"/>
      <c r="K58" s="503"/>
      <c r="L58" s="503"/>
      <c r="M58" s="503"/>
      <c r="N58" s="504"/>
    </row>
    <row r="59" spans="2:14" ht="18.75">
      <c r="B59" s="50"/>
      <c r="C59" s="50"/>
      <c r="D59" s="50"/>
      <c r="E59" s="50"/>
      <c r="F59" s="50"/>
      <c r="G59" s="50"/>
      <c r="H59" s="50"/>
      <c r="I59" s="50"/>
      <c r="J59" s="50"/>
      <c r="K59" s="50"/>
      <c r="L59" s="50"/>
      <c r="M59" s="50"/>
      <c r="N59" s="50"/>
    </row>
    <row r="60" spans="2:14" ht="18.75">
      <c r="B60" s="539" t="s">
        <v>93</v>
      </c>
      <c r="C60" s="539"/>
      <c r="D60" s="539"/>
      <c r="E60" s="539"/>
      <c r="F60" s="539"/>
      <c r="G60" s="539"/>
      <c r="H60" s="539"/>
      <c r="I60" s="539"/>
      <c r="J60" s="539"/>
      <c r="K60" s="539"/>
      <c r="L60" s="539"/>
      <c r="M60" s="539"/>
      <c r="N60" s="539"/>
    </row>
    <row r="61" spans="2:14" ht="18.75">
      <c r="B61" s="539"/>
      <c r="C61" s="539"/>
      <c r="D61" s="539"/>
      <c r="E61" s="539"/>
      <c r="F61" s="539"/>
      <c r="G61" s="539"/>
      <c r="H61" s="539"/>
      <c r="I61" s="539"/>
      <c r="J61" s="539"/>
      <c r="K61" s="539"/>
      <c r="L61" s="539"/>
      <c r="M61" s="539"/>
      <c r="N61" s="539"/>
    </row>
    <row r="62" spans="2:14" ht="18.75">
      <c r="B62" s="539"/>
      <c r="C62" s="539"/>
      <c r="D62" s="539"/>
      <c r="E62" s="539"/>
      <c r="F62" s="539"/>
      <c r="G62" s="539"/>
      <c r="H62" s="539"/>
      <c r="I62" s="539"/>
      <c r="J62" s="539"/>
      <c r="K62" s="539"/>
      <c r="L62" s="539"/>
      <c r="M62" s="539"/>
      <c r="N62" s="539"/>
    </row>
    <row r="63" spans="2:14" ht="131.25" customHeight="1">
      <c r="B63" s="539"/>
      <c r="C63" s="539"/>
      <c r="D63" s="539"/>
      <c r="E63" s="539"/>
      <c r="F63" s="539"/>
      <c r="G63" s="539"/>
      <c r="H63" s="539"/>
      <c r="I63" s="539"/>
      <c r="J63" s="539"/>
      <c r="K63" s="539"/>
      <c r="L63" s="539"/>
      <c r="M63" s="539"/>
      <c r="N63" s="539"/>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838" t="s">
        <v>681</v>
      </c>
      <c r="B1" s="838"/>
      <c r="C1" s="838"/>
      <c r="D1" s="838"/>
      <c r="E1" s="838"/>
      <c r="F1" s="838"/>
      <c r="G1" s="838"/>
      <c r="H1" s="838"/>
      <c r="I1" s="838"/>
    </row>
    <row r="2" spans="1:9" ht="33">
      <c r="A2" s="807" t="s">
        <v>682</v>
      </c>
      <c r="B2" s="807"/>
      <c r="C2" s="807"/>
      <c r="D2" s="807"/>
      <c r="E2" s="807"/>
      <c r="F2" s="807"/>
      <c r="G2" s="807"/>
      <c r="H2" s="807"/>
      <c r="I2" s="807"/>
    </row>
    <row r="3" spans="1:9" ht="33">
      <c r="A3" s="807" t="s">
        <v>683</v>
      </c>
      <c r="B3" s="807"/>
      <c r="C3" s="807"/>
      <c r="D3" s="807"/>
      <c r="E3" s="807"/>
      <c r="F3" s="807"/>
      <c r="G3" s="807"/>
      <c r="H3" s="807"/>
      <c r="I3" s="807"/>
    </row>
    <row r="4" spans="1:9" ht="15">
      <c r="A4" s="429" t="s">
        <v>572</v>
      </c>
      <c r="B4" s="842" t="str">
        <f>(eff_desc)</f>
        <v>CHI-HIGGINS CITY (2020)</v>
      </c>
      <c r="C4" s="842"/>
      <c r="D4" s="842"/>
      <c r="E4" s="842"/>
      <c r="F4" s="842"/>
      <c r="G4" s="842"/>
      <c r="H4" s="827" t="s">
        <v>684</v>
      </c>
      <c r="I4" s="827"/>
    </row>
    <row r="5" spans="1:9" ht="15">
      <c r="A5" s="446"/>
      <c r="B5" s="827" t="s">
        <v>685</v>
      </c>
      <c r="C5" s="827"/>
      <c r="D5" s="827"/>
      <c r="E5" s="827"/>
      <c r="F5" s="827"/>
      <c r="G5" s="827"/>
      <c r="H5" s="446"/>
      <c r="I5" s="446"/>
    </row>
    <row r="6" spans="1:9" ht="15">
      <c r="A6" s="824" t="s">
        <v>686</v>
      </c>
      <c r="B6" s="824"/>
      <c r="C6" s="842">
        <f>(publicmeetingat)</f>
        <v>0</v>
      </c>
      <c r="D6" s="842"/>
      <c r="E6" s="842"/>
      <c r="F6" s="842"/>
      <c r="G6" s="842"/>
      <c r="H6" s="842"/>
      <c r="I6" s="842"/>
    </row>
    <row r="7" spans="1:9" ht="15">
      <c r="A7" s="827"/>
      <c r="B7" s="827"/>
      <c r="C7" s="835" t="s">
        <v>687</v>
      </c>
      <c r="D7" s="835"/>
      <c r="E7" s="835"/>
      <c r="F7" s="835"/>
      <c r="G7" s="835"/>
      <c r="H7" s="835"/>
      <c r="I7" s="835"/>
    </row>
    <row r="8" spans="1:9" ht="15">
      <c r="A8" s="446" t="s">
        <v>688</v>
      </c>
      <c r="B8" s="842">
        <f>(nameofroom_building_physicallocation)</f>
        <v>0</v>
      </c>
      <c r="C8" s="842"/>
      <c r="D8" s="842"/>
      <c r="E8" s="842"/>
      <c r="F8" s="842"/>
      <c r="G8" s="842"/>
      <c r="H8" s="842"/>
      <c r="I8" s="842"/>
    </row>
    <row r="9" spans="1:9" ht="15">
      <c r="A9" s="827" t="s">
        <v>689</v>
      </c>
      <c r="B9" s="827"/>
      <c r="C9" s="827"/>
      <c r="D9" s="827"/>
      <c r="E9" s="827"/>
      <c r="F9" s="827"/>
      <c r="G9" s="827"/>
      <c r="H9" s="827"/>
      <c r="I9" s="827"/>
    </row>
    <row r="10" spans="1:9" ht="15">
      <c r="A10" s="842">
        <f>(city_state)</f>
        <v>0</v>
      </c>
      <c r="B10" s="842"/>
      <c r="C10" s="842"/>
      <c r="D10" s="842"/>
      <c r="E10" s="827"/>
      <c r="F10" s="827"/>
      <c r="G10" s="827"/>
      <c r="H10" s="827"/>
      <c r="I10" s="827"/>
    </row>
    <row r="11" spans="1:9" ht="15">
      <c r="A11" s="835" t="s">
        <v>690</v>
      </c>
      <c r="B11" s="835"/>
      <c r="C11" s="835"/>
      <c r="D11" s="835"/>
      <c r="E11" s="827"/>
      <c r="F11" s="827"/>
      <c r="G11" s="827"/>
      <c r="H11" s="827"/>
      <c r="I11" s="827"/>
    </row>
    <row r="12" spans="1:9" ht="15">
      <c r="A12" s="827"/>
      <c r="B12" s="827"/>
      <c r="C12" s="827"/>
      <c r="D12" s="827"/>
      <c r="E12" s="827"/>
      <c r="F12" s="827"/>
      <c r="G12" s="827"/>
      <c r="H12" s="827"/>
      <c r="I12" s="827"/>
    </row>
    <row r="13" spans="1:9" ht="14.25">
      <c r="A13" s="828" t="s">
        <v>691</v>
      </c>
      <c r="B13" s="828"/>
      <c r="C13" s="828"/>
      <c r="D13" s="828"/>
      <c r="E13" s="828"/>
      <c r="F13" s="828"/>
      <c r="G13" s="828"/>
      <c r="H13" s="828"/>
      <c r="I13" s="828"/>
    </row>
    <row r="14" spans="1:9" ht="14.25">
      <c r="A14" s="828" t="s">
        <v>692</v>
      </c>
      <c r="B14" s="828"/>
      <c r="C14" s="828"/>
      <c r="D14" s="828"/>
      <c r="E14" s="828"/>
      <c r="F14" s="828"/>
      <c r="G14" s="828"/>
      <c r="H14" s="828"/>
      <c r="I14" s="828"/>
    </row>
    <row r="15" spans="1:9" ht="15">
      <c r="A15" s="824"/>
      <c r="B15" s="824"/>
      <c r="C15" s="824"/>
      <c r="D15" s="824"/>
      <c r="E15" s="824"/>
      <c r="F15" s="824"/>
      <c r="G15" s="824"/>
      <c r="H15" s="824"/>
      <c r="I15" s="824"/>
    </row>
    <row r="16" spans="1:9" ht="15">
      <c r="A16" s="824" t="s">
        <v>693</v>
      </c>
      <c r="B16" s="824"/>
      <c r="C16" s="824"/>
      <c r="D16" s="824"/>
      <c r="E16" s="824"/>
      <c r="F16" s="824"/>
      <c r="G16" s="824"/>
      <c r="H16" s="824"/>
      <c r="I16" s="824"/>
    </row>
    <row r="17" spans="1:9" ht="15">
      <c r="A17" s="824" t="s">
        <v>694</v>
      </c>
      <c r="B17" s="824"/>
      <c r="C17" s="824"/>
      <c r="D17" s="824"/>
      <c r="E17" s="824"/>
      <c r="F17" s="824"/>
      <c r="G17" s="824"/>
      <c r="H17" s="824"/>
      <c r="I17" s="824"/>
    </row>
    <row r="18" spans="1:9" ht="15">
      <c r="A18" s="824" t="s">
        <v>695</v>
      </c>
      <c r="B18" s="824"/>
      <c r="C18" s="824"/>
      <c r="D18" s="824"/>
      <c r="E18" s="824"/>
      <c r="F18" s="824"/>
      <c r="G18" s="824"/>
      <c r="H18" s="824"/>
      <c r="I18" s="824"/>
    </row>
    <row r="19" spans="1:9" ht="15">
      <c r="A19" s="852"/>
      <c r="B19" s="852"/>
      <c r="C19" s="852"/>
      <c r="D19" s="852"/>
      <c r="E19" s="852"/>
      <c r="F19" s="852"/>
      <c r="G19" s="852"/>
      <c r="H19" s="852"/>
      <c r="I19" s="852"/>
    </row>
    <row r="20" spans="1:9" ht="15">
      <c r="A20" s="827"/>
      <c r="B20" s="827"/>
      <c r="C20" s="827"/>
      <c r="D20" s="827"/>
      <c r="E20" s="827"/>
      <c r="F20" s="827"/>
      <c r="G20" s="827"/>
      <c r="H20" s="827"/>
      <c r="I20" s="827"/>
    </row>
    <row r="21" spans="1:9" ht="15">
      <c r="A21" s="824" t="s">
        <v>696</v>
      </c>
      <c r="B21" s="824"/>
      <c r="C21" s="824"/>
      <c r="D21" s="442" t="s">
        <v>523</v>
      </c>
      <c r="E21" s="824" t="s">
        <v>697</v>
      </c>
      <c r="F21" s="824"/>
      <c r="G21" s="824"/>
      <c r="H21" s="824"/>
      <c r="I21" s="824"/>
    </row>
    <row r="22" spans="1:9" ht="15">
      <c r="A22" s="853" t="s">
        <v>698</v>
      </c>
      <c r="B22" s="853"/>
      <c r="C22" s="853"/>
      <c r="D22" s="446"/>
      <c r="E22" s="854"/>
      <c r="F22" s="854"/>
      <c r="G22" s="854"/>
      <c r="H22" s="854"/>
      <c r="I22" s="854"/>
    </row>
    <row r="23" spans="1:9" ht="15">
      <c r="A23" s="853" t="s">
        <v>699</v>
      </c>
      <c r="B23" s="853"/>
      <c r="C23" s="853"/>
      <c r="D23" s="442" t="s">
        <v>523</v>
      </c>
      <c r="E23" s="854" t="s">
        <v>700</v>
      </c>
      <c r="F23" s="854"/>
      <c r="G23" s="854"/>
      <c r="H23" s="854"/>
      <c r="I23" s="854"/>
    </row>
    <row r="24" spans="1:9" ht="15">
      <c r="A24" s="842"/>
      <c r="B24" s="842"/>
      <c r="C24" s="842"/>
      <c r="D24" s="842"/>
      <c r="E24" s="842"/>
      <c r="F24" s="842"/>
      <c r="G24" s="842"/>
      <c r="H24" s="842"/>
      <c r="I24" s="842"/>
    </row>
    <row r="25" spans="1:9" ht="14.25">
      <c r="A25" s="840" t="s">
        <v>701</v>
      </c>
      <c r="B25" s="840"/>
      <c r="C25" s="840"/>
      <c r="D25" s="840"/>
      <c r="E25" s="840"/>
      <c r="F25" s="840"/>
      <c r="G25" s="840"/>
      <c r="H25" s="840"/>
      <c r="I25" s="840"/>
    </row>
    <row r="26" spans="1:9" ht="14.25">
      <c r="A26" s="840"/>
      <c r="B26" s="840"/>
      <c r="C26" s="840"/>
      <c r="D26" s="840"/>
      <c r="E26" s="840"/>
      <c r="F26" s="840"/>
      <c r="G26" s="840"/>
      <c r="H26" s="840"/>
      <c r="I26" s="840"/>
    </row>
    <row r="27" spans="1:9" ht="15">
      <c r="A27" s="824" t="s">
        <v>702</v>
      </c>
      <c r="B27" s="824"/>
      <c r="C27" s="824"/>
      <c r="D27" s="824"/>
      <c r="E27" s="824"/>
      <c r="F27" s="824"/>
      <c r="G27" s="824"/>
      <c r="H27" s="824"/>
      <c r="I27" s="824"/>
    </row>
    <row r="28" spans="1:9" ht="15">
      <c r="A28" s="824" t="s">
        <v>703</v>
      </c>
      <c r="B28" s="824"/>
      <c r="C28" s="824"/>
      <c r="D28" s="824"/>
      <c r="E28" s="824"/>
      <c r="F28" s="824"/>
      <c r="G28" s="824"/>
      <c r="H28" s="824"/>
      <c r="I28" s="824"/>
    </row>
    <row r="29" spans="1:9" ht="15">
      <c r="A29" s="824" t="s">
        <v>704</v>
      </c>
      <c r="B29" s="824"/>
      <c r="C29" s="824"/>
      <c r="D29" s="824"/>
      <c r="E29" s="824"/>
      <c r="F29" s="824"/>
      <c r="G29" s="824"/>
      <c r="H29" s="824"/>
      <c r="I29" s="824"/>
    </row>
    <row r="30" spans="1:9" ht="15">
      <c r="A30" s="827"/>
      <c r="B30" s="827"/>
      <c r="C30" s="827"/>
      <c r="D30" s="827"/>
      <c r="E30" s="827"/>
      <c r="F30" s="827"/>
      <c r="G30" s="827"/>
      <c r="H30" s="827"/>
      <c r="I30" s="827"/>
    </row>
    <row r="31" spans="1:9" ht="15">
      <c r="A31" s="824" t="s">
        <v>705</v>
      </c>
      <c r="B31" s="824"/>
      <c r="C31" s="824"/>
      <c r="D31" s="432"/>
      <c r="E31" s="824" t="s">
        <v>706</v>
      </c>
      <c r="F31" s="824"/>
      <c r="G31" s="432"/>
      <c r="H31" s="824" t="s">
        <v>707</v>
      </c>
      <c r="I31" s="824"/>
    </row>
    <row r="32" spans="1:9" ht="15">
      <c r="A32" s="824" t="s">
        <v>708</v>
      </c>
      <c r="B32" s="824"/>
      <c r="C32" s="824"/>
      <c r="D32" s="434"/>
      <c r="E32" s="824" t="s">
        <v>706</v>
      </c>
      <c r="F32" s="824"/>
      <c r="G32" s="434"/>
      <c r="H32" s="824" t="s">
        <v>707</v>
      </c>
      <c r="I32" s="824"/>
    </row>
    <row r="33" spans="1:9" ht="15">
      <c r="A33" s="824" t="s">
        <v>709</v>
      </c>
      <c r="B33" s="824"/>
      <c r="C33" s="824"/>
      <c r="D33" s="434"/>
      <c r="E33" s="824" t="s">
        <v>706</v>
      </c>
      <c r="F33" s="824"/>
      <c r="G33" s="434"/>
      <c r="H33" s="824" t="s">
        <v>707</v>
      </c>
      <c r="I33" s="824"/>
    </row>
    <row r="34" spans="1:9" ht="15">
      <c r="A34" s="827"/>
      <c r="B34" s="827"/>
      <c r="C34" s="827"/>
      <c r="D34" s="827"/>
      <c r="E34" s="827"/>
      <c r="F34" s="827"/>
      <c r="G34" s="827"/>
      <c r="H34" s="827"/>
      <c r="I34" s="827"/>
    </row>
    <row r="35" spans="1:9" ht="14.25">
      <c r="A35" s="840" t="s">
        <v>710</v>
      </c>
      <c r="B35" s="840"/>
      <c r="C35" s="840"/>
      <c r="D35" s="840"/>
      <c r="E35" s="840"/>
      <c r="F35" s="840"/>
      <c r="G35" s="840"/>
      <c r="H35" s="840"/>
      <c r="I35" s="840"/>
    </row>
    <row r="36" spans="1:9" ht="14.25">
      <c r="A36" s="840" t="s">
        <v>711</v>
      </c>
      <c r="B36" s="840"/>
      <c r="C36" s="840"/>
      <c r="D36" s="840"/>
      <c r="E36" s="840"/>
      <c r="F36" s="840"/>
      <c r="G36" s="840"/>
      <c r="H36" s="840"/>
      <c r="I36" s="840"/>
    </row>
    <row r="37" spans="1:9" ht="15">
      <c r="A37" s="827"/>
      <c r="B37" s="827"/>
      <c r="C37" s="827"/>
      <c r="D37" s="827"/>
      <c r="E37" s="827"/>
      <c r="F37" s="827"/>
      <c r="G37" s="827"/>
      <c r="H37" s="827"/>
      <c r="I37" s="827"/>
    </row>
    <row r="38" spans="1:9" ht="15">
      <c r="A38" s="827"/>
      <c r="B38" s="827"/>
      <c r="C38" s="827"/>
      <c r="D38" s="827"/>
      <c r="E38" s="433" t="s">
        <v>712</v>
      </c>
      <c r="F38" s="446"/>
      <c r="G38" s="433" t="s">
        <v>713</v>
      </c>
      <c r="H38" s="827"/>
      <c r="I38" s="827"/>
    </row>
    <row r="39" spans="1:9" ht="15">
      <c r="A39" s="824" t="s">
        <v>714</v>
      </c>
      <c r="B39" s="824"/>
      <c r="C39" s="824"/>
      <c r="D39" s="824"/>
      <c r="E39" s="442" t="s">
        <v>523</v>
      </c>
      <c r="F39" s="438"/>
      <c r="G39" s="442" t="s">
        <v>523</v>
      </c>
      <c r="H39" s="827"/>
      <c r="I39" s="827"/>
    </row>
    <row r="40" spans="1:9" ht="15">
      <c r="A40" s="824" t="s">
        <v>715</v>
      </c>
      <c r="B40" s="824"/>
      <c r="C40" s="824"/>
      <c r="D40" s="824"/>
      <c r="E40" s="442" t="s">
        <v>523</v>
      </c>
      <c r="F40" s="438"/>
      <c r="G40" s="448" t="s">
        <v>523</v>
      </c>
      <c r="H40" s="827"/>
      <c r="I40" s="827"/>
    </row>
    <row r="41" spans="1:9" ht="15">
      <c r="A41" s="824" t="s">
        <v>716</v>
      </c>
      <c r="B41" s="824"/>
      <c r="C41" s="824"/>
      <c r="D41" s="824"/>
      <c r="E41" s="442" t="s">
        <v>523</v>
      </c>
      <c r="F41" s="438"/>
      <c r="G41" s="448" t="s">
        <v>523</v>
      </c>
      <c r="H41" s="827"/>
      <c r="I41" s="827"/>
    </row>
    <row r="42" spans="1:9" ht="15">
      <c r="A42" s="824" t="s">
        <v>717</v>
      </c>
      <c r="B42" s="824"/>
      <c r="C42" s="824"/>
      <c r="D42" s="824"/>
      <c r="E42" s="442" t="s">
        <v>523</v>
      </c>
      <c r="F42" s="438"/>
      <c r="G42" s="448" t="s">
        <v>523</v>
      </c>
      <c r="H42" s="827"/>
      <c r="I42" s="827"/>
    </row>
    <row r="43" spans="1:13" ht="15">
      <c r="A43" s="827"/>
      <c r="B43" s="851"/>
      <c r="C43" s="851"/>
      <c r="D43" s="851"/>
      <c r="E43" s="851"/>
      <c r="F43" s="851"/>
      <c r="G43" s="851"/>
      <c r="H43" s="851"/>
      <c r="I43" s="851"/>
      <c r="J43" s="223"/>
      <c r="K43" s="223"/>
      <c r="L43" s="223"/>
      <c r="M43" s="223"/>
    </row>
    <row r="44" spans="1:9" ht="15">
      <c r="A44" s="824" t="s">
        <v>718</v>
      </c>
      <c r="B44" s="824"/>
      <c r="C44" s="824"/>
      <c r="D44" s="824"/>
      <c r="E44" s="824"/>
      <c r="F44" s="824"/>
      <c r="G44" s="824"/>
      <c r="H44" s="824"/>
      <c r="I44" s="824"/>
    </row>
    <row r="45" spans="1:9" ht="15">
      <c r="A45" s="824" t="s">
        <v>719</v>
      </c>
      <c r="B45" s="824"/>
      <c r="C45" s="824"/>
      <c r="D45" s="824"/>
      <c r="E45" s="824"/>
      <c r="F45" s="824"/>
      <c r="G45" s="824"/>
      <c r="H45" s="824"/>
      <c r="I45" s="824"/>
    </row>
    <row r="46" spans="1:9" ht="15">
      <c r="A46" s="824" t="s">
        <v>720</v>
      </c>
      <c r="B46" s="824"/>
      <c r="C46" s="824"/>
      <c r="D46" s="824"/>
      <c r="E46" s="824"/>
      <c r="F46" s="824"/>
      <c r="G46" s="824"/>
      <c r="H46" s="824"/>
      <c r="I46" s="824"/>
    </row>
    <row r="47" spans="1:9" ht="14.25">
      <c r="A47" s="840" t="s">
        <v>721</v>
      </c>
      <c r="B47" s="840"/>
      <c r="C47" s="840"/>
      <c r="D47" s="840"/>
      <c r="E47" s="840"/>
      <c r="F47" s="840"/>
      <c r="G47" s="840"/>
      <c r="H47" s="840"/>
      <c r="I47" s="840"/>
    </row>
    <row r="48" spans="1:9" ht="15">
      <c r="A48" s="850"/>
      <c r="B48" s="850"/>
      <c r="C48" s="850"/>
      <c r="D48" s="850"/>
      <c r="E48" s="850"/>
      <c r="F48" s="850"/>
      <c r="G48" s="850"/>
      <c r="H48" s="850"/>
      <c r="I48" s="850"/>
    </row>
    <row r="49" spans="1:9" ht="15">
      <c r="A49" s="827" t="s">
        <v>722</v>
      </c>
      <c r="B49" s="827"/>
      <c r="C49" s="827"/>
      <c r="D49" s="827"/>
      <c r="E49" s="827"/>
      <c r="F49" s="827"/>
      <c r="G49" s="830" t="s">
        <v>523</v>
      </c>
      <c r="H49" s="830"/>
      <c r="I49" s="446"/>
    </row>
    <row r="50" spans="1:9" ht="15">
      <c r="A50" s="824" t="s">
        <v>723</v>
      </c>
      <c r="B50" s="824"/>
      <c r="C50" s="824"/>
      <c r="D50" s="824"/>
      <c r="E50" s="824"/>
      <c r="F50" s="824"/>
      <c r="G50" s="824"/>
      <c r="H50" s="824"/>
      <c r="I50" s="824"/>
    </row>
    <row r="51" spans="1:9" ht="15">
      <c r="A51" s="429"/>
      <c r="B51" s="429"/>
      <c r="C51" s="429"/>
      <c r="D51" s="429"/>
      <c r="E51" s="429"/>
      <c r="F51" s="429"/>
      <c r="G51" s="429"/>
      <c r="H51" s="429"/>
      <c r="I51" s="42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4.25">
      <c r="A3" s="860" t="s">
        <v>724</v>
      </c>
      <c r="B3" s="840"/>
      <c r="C3" s="840"/>
      <c r="D3" s="840"/>
      <c r="E3" s="840"/>
      <c r="F3" s="840"/>
      <c r="G3" s="840"/>
      <c r="H3" s="840"/>
      <c r="I3" s="840"/>
      <c r="J3" s="840"/>
      <c r="K3" s="840"/>
      <c r="L3" s="840"/>
    </row>
    <row r="4" spans="1:12" ht="14.25">
      <c r="A4" s="840"/>
      <c r="B4" s="840"/>
      <c r="C4" s="840"/>
      <c r="D4" s="840"/>
      <c r="E4" s="840"/>
      <c r="F4" s="840"/>
      <c r="G4" s="840"/>
      <c r="H4" s="840"/>
      <c r="I4" s="840"/>
      <c r="J4" s="840"/>
      <c r="K4" s="840"/>
      <c r="L4" s="840"/>
    </row>
    <row r="5" spans="1:12" ht="30">
      <c r="A5" s="446"/>
      <c r="B5" s="449" t="s">
        <v>725</v>
      </c>
      <c r="C5" s="450"/>
      <c r="D5" s="451" t="s">
        <v>726</v>
      </c>
      <c r="E5" s="452"/>
      <c r="F5" s="453" t="s">
        <v>727</v>
      </c>
      <c r="G5" s="454"/>
      <c r="H5" s="451" t="s">
        <v>728</v>
      </c>
      <c r="I5" s="446"/>
      <c r="J5" s="451" t="s">
        <v>729</v>
      </c>
      <c r="K5" s="446"/>
      <c r="L5" s="446"/>
    </row>
    <row r="6" spans="1:12" ht="15">
      <c r="A6" s="446" t="s">
        <v>730</v>
      </c>
      <c r="B6" s="455" t="s">
        <v>523</v>
      </c>
      <c r="C6" s="446"/>
      <c r="D6" s="455" t="s">
        <v>523</v>
      </c>
      <c r="E6" s="446" t="s">
        <v>731</v>
      </c>
      <c r="F6" s="455" t="s">
        <v>523</v>
      </c>
      <c r="G6" s="446"/>
      <c r="H6" s="455" t="s">
        <v>523</v>
      </c>
      <c r="I6" s="446"/>
      <c r="J6" s="455" t="s">
        <v>523</v>
      </c>
      <c r="K6" s="446"/>
      <c r="L6" s="446"/>
    </row>
    <row r="7" spans="1:12" ht="60">
      <c r="A7" s="450" t="s">
        <v>732</v>
      </c>
      <c r="B7" s="456" t="s">
        <v>523</v>
      </c>
      <c r="C7" s="457"/>
      <c r="D7" s="456" t="s">
        <v>523</v>
      </c>
      <c r="E7" s="457" t="s">
        <v>731</v>
      </c>
      <c r="F7" s="456" t="s">
        <v>523</v>
      </c>
      <c r="G7" s="457"/>
      <c r="H7" s="458" t="s">
        <v>523</v>
      </c>
      <c r="I7" s="446"/>
      <c r="J7" s="456" t="s">
        <v>523</v>
      </c>
      <c r="K7" s="446"/>
      <c r="L7" s="446"/>
    </row>
    <row r="8" spans="1:12" ht="15">
      <c r="A8" s="446" t="s">
        <v>733</v>
      </c>
      <c r="B8" s="455" t="s">
        <v>523</v>
      </c>
      <c r="C8" s="446"/>
      <c r="D8" s="455" t="s">
        <v>523</v>
      </c>
      <c r="E8" s="446" t="s">
        <v>731</v>
      </c>
      <c r="F8" s="455" t="s">
        <v>523</v>
      </c>
      <c r="G8" s="446"/>
      <c r="H8" s="459" t="s">
        <v>523</v>
      </c>
      <c r="I8" s="446"/>
      <c r="J8" s="455" t="s">
        <v>523</v>
      </c>
      <c r="K8" s="446"/>
      <c r="L8" s="446"/>
    </row>
    <row r="9" spans="1:12" ht="15">
      <c r="A9" s="827"/>
      <c r="B9" s="827"/>
      <c r="C9" s="827"/>
      <c r="D9" s="827"/>
      <c r="E9" s="827"/>
      <c r="F9" s="827"/>
      <c r="G9" s="827"/>
      <c r="H9" s="827"/>
      <c r="I9" s="827"/>
      <c r="J9" s="827"/>
      <c r="K9" s="827"/>
      <c r="L9" s="827"/>
    </row>
    <row r="10" spans="1:12" ht="15">
      <c r="A10" s="824" t="s">
        <v>734</v>
      </c>
      <c r="B10" s="824"/>
      <c r="C10" s="824"/>
      <c r="D10" s="824"/>
      <c r="E10" s="824"/>
      <c r="F10" s="824"/>
      <c r="G10" s="824"/>
      <c r="H10" s="824"/>
      <c r="I10" s="824"/>
      <c r="J10" s="824"/>
      <c r="K10" s="824"/>
      <c r="L10" s="824"/>
    </row>
    <row r="11" spans="1:12" ht="15">
      <c r="A11" s="824" t="s">
        <v>735</v>
      </c>
      <c r="B11" s="824"/>
      <c r="C11" s="824"/>
      <c r="D11" s="824"/>
      <c r="E11" s="824"/>
      <c r="F11" s="824"/>
      <c r="G11" s="824"/>
      <c r="H11" s="824"/>
      <c r="I11" s="824"/>
      <c r="J11" s="824"/>
      <c r="K11" s="824"/>
      <c r="L11" s="824"/>
    </row>
    <row r="12" spans="1:12" ht="15">
      <c r="A12" s="842"/>
      <c r="B12" s="842"/>
      <c r="C12" s="842"/>
      <c r="D12" s="842"/>
      <c r="E12" s="842"/>
      <c r="F12" s="842"/>
      <c r="G12" s="842"/>
      <c r="H12" s="842"/>
      <c r="I12" s="842"/>
      <c r="J12" s="842"/>
      <c r="K12" s="842"/>
      <c r="L12" s="842"/>
    </row>
    <row r="13" spans="1:12" ht="15">
      <c r="A13" s="827"/>
      <c r="B13" s="827"/>
      <c r="C13" s="827"/>
      <c r="D13" s="827"/>
      <c r="E13" s="827"/>
      <c r="F13" s="827"/>
      <c r="G13" s="827"/>
      <c r="H13" s="827"/>
      <c r="I13" s="827"/>
      <c r="J13" s="827"/>
      <c r="K13" s="827"/>
      <c r="L13" s="827"/>
    </row>
    <row r="14" spans="1:12" ht="15.75" customHeight="1">
      <c r="A14" s="860" t="s">
        <v>736</v>
      </c>
      <c r="B14" s="840"/>
      <c r="C14" s="840"/>
      <c r="D14" s="840"/>
      <c r="E14" s="840"/>
      <c r="F14" s="840"/>
      <c r="G14" s="840"/>
      <c r="H14" s="840"/>
      <c r="I14" s="840"/>
      <c r="J14" s="840"/>
      <c r="K14" s="840"/>
      <c r="L14" s="840"/>
    </row>
    <row r="15" spans="1:12" ht="15.75" customHeight="1">
      <c r="A15" s="840"/>
      <c r="B15" s="840"/>
      <c r="C15" s="840"/>
      <c r="D15" s="840"/>
      <c r="E15" s="840"/>
      <c r="F15" s="840"/>
      <c r="G15" s="840"/>
      <c r="H15" s="840"/>
      <c r="I15" s="840"/>
      <c r="J15" s="840"/>
      <c r="K15" s="840"/>
      <c r="L15" s="840"/>
    </row>
    <row r="16" spans="1:12" ht="15">
      <c r="A16" s="827"/>
      <c r="B16" s="827"/>
      <c r="C16" s="827"/>
      <c r="D16" s="827"/>
      <c r="E16" s="827"/>
      <c r="F16" s="827"/>
      <c r="G16" s="827"/>
      <c r="H16" s="428" t="s">
        <v>737</v>
      </c>
      <c r="I16" s="446"/>
      <c r="J16" s="428" t="s">
        <v>738</v>
      </c>
      <c r="K16" s="827"/>
      <c r="L16" s="827"/>
    </row>
    <row r="17" spans="1:12" ht="15">
      <c r="A17" s="824" t="s">
        <v>739</v>
      </c>
      <c r="B17" s="824"/>
      <c r="C17" s="824"/>
      <c r="D17" s="824"/>
      <c r="E17" s="824"/>
      <c r="F17" s="824"/>
      <c r="G17" s="446"/>
      <c r="H17" s="455" t="s">
        <v>523</v>
      </c>
      <c r="I17" s="446"/>
      <c r="J17" s="455" t="s">
        <v>523</v>
      </c>
      <c r="K17" s="827"/>
      <c r="L17" s="827"/>
    </row>
    <row r="18" spans="1:12" ht="15">
      <c r="A18" s="824" t="s">
        <v>740</v>
      </c>
      <c r="B18" s="824"/>
      <c r="C18" s="824"/>
      <c r="D18" s="824"/>
      <c r="E18" s="824"/>
      <c r="F18" s="824"/>
      <c r="G18" s="446"/>
      <c r="H18" s="455" t="s">
        <v>523</v>
      </c>
      <c r="I18" s="446"/>
      <c r="J18" s="455" t="s">
        <v>523</v>
      </c>
      <c r="K18" s="827"/>
      <c r="L18" s="827"/>
    </row>
    <row r="19" spans="1:12" ht="15">
      <c r="A19" s="824" t="s">
        <v>741</v>
      </c>
      <c r="B19" s="824"/>
      <c r="C19" s="824"/>
      <c r="D19" s="824"/>
      <c r="E19" s="824"/>
      <c r="F19" s="824"/>
      <c r="G19" s="446"/>
      <c r="H19" s="455" t="s">
        <v>523</v>
      </c>
      <c r="I19" s="446"/>
      <c r="J19" s="455" t="s">
        <v>523</v>
      </c>
      <c r="K19" s="827"/>
      <c r="L19" s="827"/>
    </row>
    <row r="20" spans="1:12" ht="15">
      <c r="A20" s="824" t="s">
        <v>742</v>
      </c>
      <c r="B20" s="824"/>
      <c r="C20" s="824"/>
      <c r="D20" s="824"/>
      <c r="E20" s="824"/>
      <c r="F20" s="824"/>
      <c r="G20" s="447"/>
      <c r="H20" s="455" t="s">
        <v>523</v>
      </c>
      <c r="I20" s="447"/>
      <c r="J20" s="455" t="s">
        <v>523</v>
      </c>
      <c r="K20" s="840"/>
      <c r="L20" s="840"/>
    </row>
    <row r="21" spans="1:12" ht="15">
      <c r="A21" s="824" t="s">
        <v>743</v>
      </c>
      <c r="B21" s="824"/>
      <c r="C21" s="824"/>
      <c r="D21" s="824"/>
      <c r="E21" s="824"/>
      <c r="F21" s="824"/>
      <c r="G21" s="446"/>
      <c r="H21" s="446"/>
      <c r="I21" s="446"/>
      <c r="J21" s="455" t="s">
        <v>523</v>
      </c>
      <c r="K21" s="827"/>
      <c r="L21" s="827"/>
    </row>
    <row r="22" spans="1:12" ht="15">
      <c r="A22" s="827"/>
      <c r="B22" s="827"/>
      <c r="C22" s="827"/>
      <c r="D22" s="827"/>
      <c r="E22" s="827"/>
      <c r="F22" s="827"/>
      <c r="G22" s="827"/>
      <c r="H22" s="827"/>
      <c r="I22" s="827"/>
      <c r="J22" s="827"/>
      <c r="K22" s="827"/>
      <c r="L22" s="827"/>
    </row>
    <row r="23" spans="1:12" ht="15">
      <c r="A23" s="824" t="s">
        <v>744</v>
      </c>
      <c r="B23" s="824"/>
      <c r="C23" s="824"/>
      <c r="D23" s="824"/>
      <c r="E23" s="824"/>
      <c r="F23" s="824"/>
      <c r="G23" s="824"/>
      <c r="H23" s="824"/>
      <c r="I23" s="824"/>
      <c r="J23" s="824"/>
      <c r="K23" s="824"/>
      <c r="L23" s="824"/>
    </row>
    <row r="24" spans="1:12" ht="15">
      <c r="A24" s="824" t="s">
        <v>745</v>
      </c>
      <c r="B24" s="824"/>
      <c r="C24" s="824"/>
      <c r="D24" s="824"/>
      <c r="E24" s="824"/>
      <c r="F24" s="824"/>
      <c r="G24" s="824"/>
      <c r="H24" s="824"/>
      <c r="I24" s="824"/>
      <c r="J24" s="824"/>
      <c r="K24" s="824"/>
      <c r="L24" s="824"/>
    </row>
    <row r="25" spans="1:12" ht="15">
      <c r="A25" s="824" t="s">
        <v>746</v>
      </c>
      <c r="B25" s="824"/>
      <c r="C25" s="824"/>
      <c r="D25" s="824"/>
      <c r="E25" s="824"/>
      <c r="F25" s="824"/>
      <c r="G25" s="824"/>
      <c r="H25" s="824"/>
      <c r="I25" s="824"/>
      <c r="J25" s="824"/>
      <c r="K25" s="824"/>
      <c r="L25" s="824"/>
    </row>
    <row r="26" spans="1:12" ht="15">
      <c r="A26" s="824" t="s">
        <v>747</v>
      </c>
      <c r="B26" s="824"/>
      <c r="C26" s="824"/>
      <c r="D26" s="824"/>
      <c r="E26" s="824"/>
      <c r="F26" s="824"/>
      <c r="G26" s="824"/>
      <c r="H26" s="824"/>
      <c r="I26" s="824"/>
      <c r="J26" s="824"/>
      <c r="K26" s="824"/>
      <c r="L26" s="824"/>
    </row>
    <row r="27" spans="1:12" ht="15">
      <c r="A27" s="858"/>
      <c r="B27" s="858"/>
      <c r="C27" s="858"/>
      <c r="D27" s="858"/>
      <c r="E27" s="858"/>
      <c r="F27" s="858"/>
      <c r="G27" s="858"/>
      <c r="H27" s="858"/>
      <c r="I27" s="858"/>
      <c r="J27" s="858"/>
      <c r="K27" s="858"/>
      <c r="L27" s="858"/>
    </row>
    <row r="28" spans="1:12" ht="15">
      <c r="A28" s="859"/>
      <c r="B28" s="859"/>
      <c r="C28" s="859"/>
      <c r="D28" s="859"/>
      <c r="E28" s="859"/>
      <c r="F28" s="859"/>
      <c r="G28" s="859"/>
      <c r="H28" s="859"/>
      <c r="I28" s="859"/>
      <c r="J28" s="859"/>
      <c r="K28" s="859"/>
      <c r="L28" s="859"/>
    </row>
    <row r="29" spans="1:12" ht="14.25">
      <c r="A29" s="828" t="s">
        <v>748</v>
      </c>
      <c r="B29" s="828"/>
      <c r="C29" s="828"/>
      <c r="D29" s="828"/>
      <c r="E29" s="828"/>
      <c r="F29" s="828"/>
      <c r="G29" s="828"/>
      <c r="H29" s="828"/>
      <c r="I29" s="828"/>
      <c r="J29" s="828"/>
      <c r="K29" s="828"/>
      <c r="L29" s="828"/>
    </row>
    <row r="30" spans="1:12" ht="15">
      <c r="A30" s="447" t="s">
        <v>749</v>
      </c>
      <c r="B30" s="855"/>
      <c r="C30" s="855"/>
      <c r="D30" s="855"/>
      <c r="E30" s="446" t="s">
        <v>596</v>
      </c>
      <c r="F30" s="827"/>
      <c r="G30" s="827"/>
      <c r="H30" s="827"/>
      <c r="I30" s="827"/>
      <c r="J30" s="827"/>
      <c r="K30" s="827"/>
      <c r="L30" s="827"/>
    </row>
    <row r="31" spans="1:12" ht="15">
      <c r="A31" s="446"/>
      <c r="B31" s="835" t="s">
        <v>750</v>
      </c>
      <c r="C31" s="835"/>
      <c r="D31" s="835"/>
      <c r="E31" s="446"/>
      <c r="F31" s="827"/>
      <c r="G31" s="827"/>
      <c r="H31" s="827"/>
      <c r="I31" s="827"/>
      <c r="J31" s="827"/>
      <c r="K31" s="827"/>
      <c r="L31" s="827"/>
    </row>
    <row r="32" spans="1:12" ht="15">
      <c r="A32" s="824"/>
      <c r="B32" s="824"/>
      <c r="C32" s="824"/>
      <c r="D32" s="824"/>
      <c r="E32" s="824"/>
      <c r="F32" s="824"/>
      <c r="G32" s="824"/>
      <c r="H32" s="824"/>
      <c r="I32" s="824"/>
      <c r="J32" s="824"/>
      <c r="K32" s="824"/>
      <c r="L32" s="824"/>
    </row>
    <row r="33" spans="1:12" ht="14.25">
      <c r="A33" s="828" t="s">
        <v>751</v>
      </c>
      <c r="B33" s="828"/>
      <c r="C33" s="828"/>
      <c r="D33" s="828"/>
      <c r="E33" s="828"/>
      <c r="F33" s="828"/>
      <c r="G33" s="828"/>
      <c r="H33" s="828"/>
      <c r="I33" s="828"/>
      <c r="J33" s="828"/>
      <c r="K33" s="828"/>
      <c r="L33" s="828"/>
    </row>
    <row r="34" spans="1:12" ht="15">
      <c r="A34" s="855"/>
      <c r="B34" s="855"/>
      <c r="C34" s="855"/>
      <c r="D34" s="855"/>
      <c r="E34" s="446" t="s">
        <v>596</v>
      </c>
      <c r="F34" s="827"/>
      <c r="G34" s="827"/>
      <c r="H34" s="827"/>
      <c r="I34" s="827"/>
      <c r="J34" s="827"/>
      <c r="K34" s="827"/>
      <c r="L34" s="827"/>
    </row>
    <row r="35" spans="1:12" ht="15">
      <c r="A35" s="835" t="s">
        <v>750</v>
      </c>
      <c r="B35" s="835"/>
      <c r="C35" s="835"/>
      <c r="D35" s="835"/>
      <c r="E35" s="827"/>
      <c r="F35" s="827"/>
      <c r="G35" s="827"/>
      <c r="H35" s="827"/>
      <c r="I35" s="827"/>
      <c r="J35" s="827"/>
      <c r="K35" s="827"/>
      <c r="L35" s="827"/>
    </row>
    <row r="36" spans="1:12" ht="14.25">
      <c r="A36" s="856"/>
      <c r="B36" s="856"/>
      <c r="C36" s="856"/>
      <c r="D36" s="856"/>
      <c r="E36" s="856"/>
      <c r="F36" s="856"/>
      <c r="G36" s="856"/>
      <c r="H36" s="856"/>
      <c r="I36" s="856"/>
      <c r="J36" s="856"/>
      <c r="K36" s="856"/>
      <c r="L36" s="856"/>
    </row>
    <row r="37" spans="1:12" ht="14.25">
      <c r="A37" s="857"/>
      <c r="B37" s="857"/>
      <c r="C37" s="857"/>
      <c r="D37" s="857"/>
      <c r="E37" s="857"/>
      <c r="F37" s="857"/>
      <c r="G37" s="857"/>
      <c r="H37" s="857"/>
      <c r="I37" s="857"/>
      <c r="J37" s="857"/>
      <c r="K37" s="857"/>
      <c r="L37" s="857"/>
    </row>
    <row r="38" spans="1:12" ht="14.25">
      <c r="A38" s="840" t="s">
        <v>752</v>
      </c>
      <c r="B38" s="840"/>
      <c r="C38" s="840"/>
      <c r="D38" s="840"/>
      <c r="E38" s="840"/>
      <c r="F38" s="840"/>
      <c r="G38" s="840"/>
      <c r="H38" s="840"/>
      <c r="I38" s="840"/>
      <c r="J38" s="840"/>
      <c r="K38" s="840"/>
      <c r="L38" s="840"/>
    </row>
    <row r="39" spans="1:12" ht="15">
      <c r="A39" s="824" t="s">
        <v>753</v>
      </c>
      <c r="B39" s="824"/>
      <c r="C39" s="824"/>
      <c r="D39" s="824"/>
      <c r="E39" s="824"/>
      <c r="F39" s="824"/>
      <c r="G39" s="824"/>
      <c r="H39" s="824"/>
      <c r="I39" s="824"/>
      <c r="J39" s="824"/>
      <c r="K39" s="824"/>
      <c r="L39" s="824"/>
    </row>
    <row r="40" spans="1:12" ht="15">
      <c r="A40" s="824" t="s">
        <v>754</v>
      </c>
      <c r="B40" s="824"/>
      <c r="C40" s="824"/>
      <c r="D40" s="824"/>
      <c r="E40" s="824"/>
      <c r="F40" s="824"/>
      <c r="G40" s="824"/>
      <c r="H40" s="824"/>
      <c r="I40" s="824"/>
      <c r="J40" s="824"/>
      <c r="K40" s="824"/>
      <c r="L40" s="824"/>
    </row>
    <row r="41" spans="1:12" ht="15">
      <c r="A41" s="824" t="s">
        <v>755</v>
      </c>
      <c r="B41" s="824"/>
      <c r="C41" s="824"/>
      <c r="D41" s="824"/>
      <c r="E41" s="824"/>
      <c r="F41" s="824"/>
      <c r="G41" s="824"/>
      <c r="H41" s="824"/>
      <c r="I41" s="824"/>
      <c r="J41" s="824"/>
      <c r="K41" s="824"/>
      <c r="L41" s="824"/>
    </row>
    <row r="42" spans="1:12" ht="15">
      <c r="A42" s="827"/>
      <c r="B42" s="827"/>
      <c r="C42" s="827"/>
      <c r="D42" s="827"/>
      <c r="E42" s="827"/>
      <c r="F42" s="827"/>
      <c r="G42" s="827"/>
      <c r="H42" s="827"/>
      <c r="I42" s="827"/>
      <c r="J42" s="827"/>
      <c r="K42" s="827"/>
      <c r="L42" s="827"/>
    </row>
    <row r="43" spans="1:13" ht="15">
      <c r="A43" s="446"/>
      <c r="B43" s="829" t="s">
        <v>756</v>
      </c>
      <c r="C43" s="829"/>
      <c r="D43" s="829"/>
      <c r="E43" s="829"/>
      <c r="F43" s="829"/>
      <c r="G43" s="829"/>
      <c r="H43" s="829"/>
      <c r="I43" s="460"/>
      <c r="J43" s="455" t="s">
        <v>523</v>
      </c>
      <c r="K43" s="460"/>
      <c r="L43" s="460"/>
      <c r="M43" s="223"/>
    </row>
    <row r="44" spans="1:12" ht="9" customHeight="1">
      <c r="A44" s="827"/>
      <c r="B44" s="827"/>
      <c r="C44" s="827"/>
      <c r="D44" s="827"/>
      <c r="E44" s="827"/>
      <c r="F44" s="827"/>
      <c r="G44" s="827"/>
      <c r="H44" s="827"/>
      <c r="I44" s="827"/>
      <c r="J44" s="827"/>
      <c r="K44" s="827"/>
      <c r="L44" s="827"/>
    </row>
    <row r="45" spans="1:12" ht="15">
      <c r="A45" s="446"/>
      <c r="B45" s="824" t="s">
        <v>757</v>
      </c>
      <c r="C45" s="824"/>
      <c r="D45" s="824"/>
      <c r="E45" s="824"/>
      <c r="F45" s="824"/>
      <c r="G45" s="824"/>
      <c r="H45" s="824"/>
      <c r="I45" s="446"/>
      <c r="J45" s="455" t="s">
        <v>523</v>
      </c>
      <c r="K45" s="446"/>
      <c r="L45" s="446"/>
    </row>
    <row r="46" spans="1:12" ht="12.75">
      <c r="A46" s="827"/>
      <c r="B46" s="827"/>
      <c r="C46" s="827"/>
      <c r="D46" s="827"/>
      <c r="E46" s="827"/>
      <c r="F46" s="827"/>
      <c r="G46" s="827"/>
      <c r="H46" s="827"/>
      <c r="I46" s="827"/>
      <c r="J46" s="827"/>
      <c r="K46" s="827"/>
      <c r="L46" s="827"/>
    </row>
    <row r="47" spans="1:12" ht="12.75">
      <c r="A47" s="842"/>
      <c r="B47" s="842"/>
      <c r="C47" s="842"/>
      <c r="D47" s="842"/>
      <c r="E47" s="842"/>
      <c r="F47" s="842"/>
      <c r="G47" s="842"/>
      <c r="H47" s="842"/>
      <c r="I47" s="842"/>
      <c r="J47" s="842"/>
      <c r="K47" s="842"/>
      <c r="L47" s="842"/>
    </row>
    <row r="48" spans="1:12" ht="15">
      <c r="A48" s="825" t="s">
        <v>758</v>
      </c>
      <c r="B48" s="825"/>
      <c r="C48" s="825"/>
      <c r="D48" s="825"/>
      <c r="E48" s="825"/>
      <c r="F48" s="825"/>
      <c r="G48" s="825"/>
      <c r="H48" s="825"/>
      <c r="I48" s="825"/>
      <c r="J48" s="825"/>
      <c r="K48" s="825"/>
      <c r="L48" s="8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C12" sqref="C12:I12"/>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838" t="s">
        <v>759</v>
      </c>
      <c r="B1" s="838"/>
      <c r="C1" s="838"/>
      <c r="D1" s="838"/>
      <c r="E1" s="838"/>
      <c r="F1" s="838"/>
      <c r="G1" s="838"/>
      <c r="H1" s="838"/>
      <c r="I1" s="838"/>
      <c r="J1" s="838"/>
    </row>
    <row r="2" spans="1:10" ht="33">
      <c r="A2" s="807" t="s">
        <v>760</v>
      </c>
      <c r="B2" s="807"/>
      <c r="C2" s="807"/>
      <c r="D2" s="807"/>
      <c r="E2" s="807"/>
      <c r="F2" s="807"/>
      <c r="G2" s="807"/>
      <c r="H2" s="807"/>
      <c r="I2" s="807"/>
      <c r="J2" s="807"/>
    </row>
    <row r="3" spans="1:10" ht="30.75" customHeight="1">
      <c r="A3" s="839" t="s">
        <v>761</v>
      </c>
      <c r="B3" s="839"/>
      <c r="C3" s="839"/>
      <c r="D3" s="839"/>
      <c r="E3" s="839"/>
      <c r="F3" s="839"/>
      <c r="G3" s="839"/>
      <c r="H3" s="839"/>
      <c r="I3" s="839"/>
      <c r="J3" s="839"/>
    </row>
    <row r="4" spans="1:9" ht="12.75">
      <c r="A4" s="843"/>
      <c r="B4" s="843"/>
      <c r="C4" s="843"/>
      <c r="D4" s="843"/>
      <c r="E4" s="843"/>
      <c r="F4" s="843"/>
      <c r="G4" s="843"/>
      <c r="H4" s="843"/>
      <c r="I4" s="843"/>
    </row>
    <row r="5" spans="1:10" ht="15">
      <c r="A5" s="429" t="s">
        <v>572</v>
      </c>
      <c r="B5" s="842" t="str">
        <f>(eff_desc)</f>
        <v>CHI-HIGGINS CITY (2020)</v>
      </c>
      <c r="C5" s="842"/>
      <c r="D5" s="842"/>
      <c r="E5" s="842"/>
      <c r="F5" s="842"/>
      <c r="G5" s="824" t="s">
        <v>762</v>
      </c>
      <c r="H5" s="824"/>
      <c r="I5" s="824"/>
      <c r="J5" s="429"/>
    </row>
    <row r="6" spans="1:10" ht="15">
      <c r="A6" s="824" t="s">
        <v>763</v>
      </c>
      <c r="B6" s="824"/>
      <c r="C6" s="824"/>
      <c r="D6" s="863">
        <f>(eff_apyr)</f>
        <v>2020</v>
      </c>
      <c r="E6" s="863"/>
      <c r="F6" s="433" t="s">
        <v>764</v>
      </c>
      <c r="G6" s="842">
        <f>(dateandtime)</f>
        <v>0</v>
      </c>
      <c r="H6" s="842"/>
      <c r="I6" s="433" t="s">
        <v>611</v>
      </c>
      <c r="J6" s="429"/>
    </row>
    <row r="7" spans="1:10" ht="15">
      <c r="A7" s="842">
        <f>(meetingplace)</f>
        <v>0</v>
      </c>
      <c r="B7" s="842"/>
      <c r="C7" s="842"/>
      <c r="D7" s="842"/>
      <c r="E7" s="842"/>
      <c r="F7" s="842"/>
      <c r="G7" s="842"/>
      <c r="H7" s="842"/>
      <c r="I7" s="446" t="s">
        <v>765</v>
      </c>
      <c r="J7" s="429"/>
    </row>
    <row r="8" spans="1:10" ht="15">
      <c r="A8" s="824" t="s">
        <v>766</v>
      </c>
      <c r="B8" s="824"/>
      <c r="C8" s="824"/>
      <c r="D8" s="824"/>
      <c r="E8" s="824"/>
      <c r="F8" s="824"/>
      <c r="G8" s="824"/>
      <c r="H8" s="824"/>
      <c r="I8" s="824"/>
      <c r="J8" s="429"/>
    </row>
    <row r="9" spans="1:10" ht="15">
      <c r="A9" s="824" t="s">
        <v>767</v>
      </c>
      <c r="B9" s="824"/>
      <c r="C9" s="824"/>
      <c r="D9" s="824"/>
      <c r="E9" s="824"/>
      <c r="F9" s="824"/>
      <c r="G9" s="824"/>
      <c r="H9" s="824"/>
      <c r="I9" s="824"/>
      <c r="J9" s="429"/>
    </row>
    <row r="10" spans="1:10" ht="15">
      <c r="A10" s="824" t="s">
        <v>768</v>
      </c>
      <c r="B10" s="824"/>
      <c r="C10" s="824"/>
      <c r="D10" s="824"/>
      <c r="E10" s="824"/>
      <c r="F10" s="824"/>
      <c r="G10" s="824"/>
      <c r="H10" s="824"/>
      <c r="I10" s="824"/>
      <c r="J10" s="429"/>
    </row>
    <row r="11" spans="1:10" ht="15">
      <c r="A11" s="824"/>
      <c r="B11" s="824"/>
      <c r="C11" s="824"/>
      <c r="D11" s="824"/>
      <c r="E11" s="824"/>
      <c r="F11" s="824"/>
      <c r="G11" s="824"/>
      <c r="H11" s="824"/>
      <c r="I11" s="824"/>
      <c r="J11" s="429"/>
    </row>
    <row r="12" spans="1:10" ht="15">
      <c r="A12" s="429" t="s">
        <v>769</v>
      </c>
      <c r="B12" s="446"/>
      <c r="C12" s="836"/>
      <c r="D12" s="836"/>
      <c r="E12" s="836"/>
      <c r="F12" s="836"/>
      <c r="G12" s="836"/>
      <c r="H12" s="836"/>
      <c r="I12" s="836"/>
      <c r="J12" s="429"/>
    </row>
    <row r="13" spans="1:10" ht="15">
      <c r="A13" s="824" t="s">
        <v>770</v>
      </c>
      <c r="B13" s="824"/>
      <c r="C13" s="824"/>
      <c r="D13" s="837"/>
      <c r="E13" s="837"/>
      <c r="F13" s="837"/>
      <c r="G13" s="837"/>
      <c r="H13" s="837"/>
      <c r="I13" s="837"/>
      <c r="J13" s="429"/>
    </row>
    <row r="14" spans="1:10" ht="15">
      <c r="A14" s="429" t="s">
        <v>616</v>
      </c>
      <c r="B14" s="446"/>
      <c r="C14" s="446"/>
      <c r="D14" s="837"/>
      <c r="E14" s="837"/>
      <c r="F14" s="837"/>
      <c r="G14" s="837"/>
      <c r="H14" s="837"/>
      <c r="I14" s="837"/>
      <c r="J14" s="429"/>
    </row>
    <row r="15" spans="1:10" ht="15">
      <c r="A15" s="429" t="s">
        <v>617</v>
      </c>
      <c r="B15" s="429"/>
      <c r="C15" s="836"/>
      <c r="D15" s="836"/>
      <c r="E15" s="836"/>
      <c r="F15" s="836"/>
      <c r="G15" s="836"/>
      <c r="H15" s="836"/>
      <c r="I15" s="836"/>
      <c r="J15" s="429"/>
    </row>
    <row r="16" spans="1:10" ht="15">
      <c r="A16" s="824"/>
      <c r="B16" s="824"/>
      <c r="C16" s="824"/>
      <c r="D16" s="824"/>
      <c r="E16" s="824"/>
      <c r="F16" s="824"/>
      <c r="G16" s="824"/>
      <c r="H16" s="824"/>
      <c r="I16" s="824"/>
      <c r="J16" s="429"/>
    </row>
    <row r="17" spans="1:10" ht="15">
      <c r="A17" s="824" t="s">
        <v>771</v>
      </c>
      <c r="B17" s="824"/>
      <c r="C17" s="824"/>
      <c r="D17" s="824"/>
      <c r="E17" s="824"/>
      <c r="F17" s="824"/>
      <c r="G17" s="824"/>
      <c r="H17" s="824"/>
      <c r="I17" s="824"/>
      <c r="J17" s="429"/>
    </row>
    <row r="18" spans="1:10" ht="15">
      <c r="A18" s="824" t="s">
        <v>772</v>
      </c>
      <c r="B18" s="824"/>
      <c r="C18" s="824"/>
      <c r="D18" s="824"/>
      <c r="E18" s="824"/>
      <c r="F18" s="824"/>
      <c r="G18" s="824"/>
      <c r="H18" s="824"/>
      <c r="I18" s="824"/>
      <c r="J18" s="429"/>
    </row>
    <row r="19" spans="1:10" ht="15">
      <c r="A19" s="827"/>
      <c r="B19" s="827"/>
      <c r="C19" s="827"/>
      <c r="D19" s="827"/>
      <c r="E19" s="827"/>
      <c r="F19" s="827"/>
      <c r="G19" s="428" t="s">
        <v>737</v>
      </c>
      <c r="H19" s="446"/>
      <c r="I19" s="428" t="s">
        <v>738</v>
      </c>
      <c r="J19" s="429"/>
    </row>
    <row r="20" spans="1:10" ht="15">
      <c r="A20" s="824" t="s">
        <v>773</v>
      </c>
      <c r="B20" s="824"/>
      <c r="C20" s="824"/>
      <c r="D20" s="824"/>
      <c r="E20" s="824"/>
      <c r="F20" s="824"/>
      <c r="G20" s="432"/>
      <c r="H20" s="446" t="s">
        <v>524</v>
      </c>
      <c r="I20" s="442"/>
      <c r="J20" s="429" t="s">
        <v>524</v>
      </c>
    </row>
    <row r="21" spans="1:10" ht="15">
      <c r="A21" s="827"/>
      <c r="B21" s="827"/>
      <c r="C21" s="827"/>
      <c r="D21" s="827"/>
      <c r="E21" s="827"/>
      <c r="F21" s="827"/>
      <c r="G21" s="446" t="s">
        <v>774</v>
      </c>
      <c r="H21" s="446"/>
      <c r="I21" s="446" t="s">
        <v>775</v>
      </c>
      <c r="J21" s="429"/>
    </row>
    <row r="22" spans="1:10" ht="15">
      <c r="A22" s="824" t="s">
        <v>776</v>
      </c>
      <c r="B22" s="824"/>
      <c r="C22" s="824"/>
      <c r="D22" s="824"/>
      <c r="E22" s="824"/>
      <c r="F22" s="824"/>
      <c r="G22" s="824"/>
      <c r="H22" s="442" t="s">
        <v>523</v>
      </c>
      <c r="I22" s="446" t="s">
        <v>524</v>
      </c>
      <c r="J22" s="429"/>
    </row>
    <row r="23" spans="1:10" ht="15">
      <c r="A23" s="824" t="s">
        <v>777</v>
      </c>
      <c r="B23" s="824"/>
      <c r="C23" s="824"/>
      <c r="D23" s="824"/>
      <c r="E23" s="824"/>
      <c r="F23" s="824"/>
      <c r="G23" s="824"/>
      <c r="H23" s="448"/>
      <c r="I23" s="446" t="s">
        <v>778</v>
      </c>
      <c r="J23" s="429"/>
    </row>
    <row r="24" spans="1:10" ht="15">
      <c r="A24" s="824" t="s">
        <v>779</v>
      </c>
      <c r="B24" s="824"/>
      <c r="C24" s="824"/>
      <c r="D24" s="824"/>
      <c r="E24" s="824"/>
      <c r="F24" s="824"/>
      <c r="G24" s="432" t="s">
        <v>523</v>
      </c>
      <c r="H24" s="433"/>
      <c r="I24" s="432" t="s">
        <v>523</v>
      </c>
      <c r="J24" s="429"/>
    </row>
    <row r="25" spans="1:10" ht="15">
      <c r="A25" s="824" t="s">
        <v>780</v>
      </c>
      <c r="B25" s="824"/>
      <c r="C25" s="824"/>
      <c r="D25" s="824"/>
      <c r="E25" s="824"/>
      <c r="F25" s="824"/>
      <c r="G25" s="824"/>
      <c r="H25" s="824"/>
      <c r="I25" s="824"/>
      <c r="J25" s="824"/>
    </row>
    <row r="26" spans="1:10" ht="15">
      <c r="A26" s="446"/>
      <c r="B26" s="824" t="s">
        <v>781</v>
      </c>
      <c r="C26" s="824"/>
      <c r="D26" s="824"/>
      <c r="E26" s="824"/>
      <c r="F26" s="824"/>
      <c r="G26" s="446"/>
      <c r="H26" s="446"/>
      <c r="I26" s="429"/>
      <c r="J26" s="429"/>
    </row>
    <row r="27" spans="1:10" ht="15">
      <c r="A27" s="446"/>
      <c r="B27" s="824" t="s">
        <v>782</v>
      </c>
      <c r="C27" s="824"/>
      <c r="D27" s="824"/>
      <c r="E27" s="824"/>
      <c r="F27" s="824"/>
      <c r="G27" s="442" t="s">
        <v>523</v>
      </c>
      <c r="H27" s="446"/>
      <c r="I27" s="442" t="s">
        <v>523</v>
      </c>
      <c r="J27" s="429"/>
    </row>
    <row r="28" spans="1:10" ht="15">
      <c r="A28" s="824" t="s">
        <v>783</v>
      </c>
      <c r="B28" s="824"/>
      <c r="C28" s="824"/>
      <c r="D28" s="824"/>
      <c r="E28" s="824"/>
      <c r="F28" s="824"/>
      <c r="G28" s="448" t="s">
        <v>523</v>
      </c>
      <c r="H28" s="446"/>
      <c r="I28" s="448" t="s">
        <v>523</v>
      </c>
      <c r="J28" s="446"/>
    </row>
    <row r="29" spans="1:10" ht="15">
      <c r="A29" s="824" t="s">
        <v>784</v>
      </c>
      <c r="B29" s="824"/>
      <c r="C29" s="824"/>
      <c r="D29" s="824"/>
      <c r="E29" s="824"/>
      <c r="F29" s="824"/>
      <c r="G29" s="434" t="s">
        <v>523</v>
      </c>
      <c r="H29" s="446"/>
      <c r="I29" s="448" t="s">
        <v>523</v>
      </c>
      <c r="J29" s="429"/>
    </row>
    <row r="30" spans="1:10" ht="15">
      <c r="A30" s="824" t="s">
        <v>785</v>
      </c>
      <c r="B30" s="824"/>
      <c r="C30" s="824"/>
      <c r="D30" s="824"/>
      <c r="E30" s="824"/>
      <c r="F30" s="824"/>
      <c r="G30" s="824"/>
      <c r="H30" s="824"/>
      <c r="I30" s="824"/>
      <c r="J30" s="429"/>
    </row>
    <row r="31" spans="1:10" ht="15">
      <c r="A31" s="446"/>
      <c r="B31" s="824" t="s">
        <v>786</v>
      </c>
      <c r="C31" s="824"/>
      <c r="D31" s="824"/>
      <c r="E31" s="824"/>
      <c r="F31" s="824"/>
      <c r="G31" s="442" t="s">
        <v>523</v>
      </c>
      <c r="H31" s="446"/>
      <c r="I31" s="446"/>
      <c r="J31" s="429"/>
    </row>
    <row r="32" spans="1:10" ht="15">
      <c r="A32" s="446"/>
      <c r="B32" s="824" t="s">
        <v>787</v>
      </c>
      <c r="C32" s="824"/>
      <c r="D32" s="824"/>
      <c r="E32" s="824"/>
      <c r="F32" s="824"/>
      <c r="G32" s="448"/>
      <c r="H32" s="446" t="s">
        <v>778</v>
      </c>
      <c r="I32" s="446"/>
      <c r="J32" s="429"/>
    </row>
    <row r="33" spans="1:10" ht="15">
      <c r="A33" s="827"/>
      <c r="B33" s="827"/>
      <c r="C33" s="827"/>
      <c r="D33" s="827"/>
      <c r="E33" s="827"/>
      <c r="F33" s="827"/>
      <c r="G33" s="827"/>
      <c r="H33" s="827"/>
      <c r="I33" s="827"/>
      <c r="J33" s="429"/>
    </row>
    <row r="34" spans="1:10" ht="15">
      <c r="A34" s="827"/>
      <c r="B34" s="827"/>
      <c r="C34" s="827"/>
      <c r="D34" s="827"/>
      <c r="E34" s="827"/>
      <c r="F34" s="827"/>
      <c r="G34" s="827"/>
      <c r="H34" s="827"/>
      <c r="I34" s="827"/>
      <c r="J34" s="429"/>
    </row>
    <row r="35" spans="1:10" ht="15">
      <c r="A35" s="824"/>
      <c r="B35" s="824"/>
      <c r="C35" s="824"/>
      <c r="D35" s="824"/>
      <c r="E35" s="824"/>
      <c r="F35" s="824"/>
      <c r="G35" s="824"/>
      <c r="H35" s="824"/>
      <c r="I35" s="824"/>
      <c r="J35" s="429"/>
    </row>
    <row r="36" spans="1:10" ht="15">
      <c r="A36" s="840" t="s">
        <v>788</v>
      </c>
      <c r="B36" s="840"/>
      <c r="C36" s="840"/>
      <c r="D36" s="840"/>
      <c r="E36" s="840"/>
      <c r="F36" s="840"/>
      <c r="G36" s="840"/>
      <c r="H36" s="840"/>
      <c r="I36" s="840"/>
      <c r="J36" s="429"/>
    </row>
    <row r="37" spans="1:10" ht="15">
      <c r="A37" s="446"/>
      <c r="B37" s="446"/>
      <c r="C37" s="446"/>
      <c r="D37" s="446"/>
      <c r="E37" s="446"/>
      <c r="F37" s="446"/>
      <c r="G37" s="446"/>
      <c r="H37" s="446"/>
      <c r="I37" s="446"/>
      <c r="J37" s="429"/>
    </row>
    <row r="38" spans="1:10" ht="15">
      <c r="A38" s="824" t="s">
        <v>789</v>
      </c>
      <c r="B38" s="824"/>
      <c r="C38" s="824"/>
      <c r="D38" s="824"/>
      <c r="E38" s="824"/>
      <c r="F38" s="824"/>
      <c r="G38" s="824"/>
      <c r="H38" s="824"/>
      <c r="I38" s="824"/>
      <c r="J38" s="429"/>
    </row>
    <row r="39" spans="1:10" ht="15">
      <c r="A39" s="824" t="s">
        <v>790</v>
      </c>
      <c r="B39" s="824"/>
      <c r="C39" s="824"/>
      <c r="D39" s="824"/>
      <c r="E39" s="824"/>
      <c r="F39" s="824"/>
      <c r="G39" s="824"/>
      <c r="H39" s="824"/>
      <c r="I39" s="824"/>
      <c r="J39" s="429"/>
    </row>
    <row r="40" spans="1:10" ht="15">
      <c r="A40" s="862"/>
      <c r="B40" s="862"/>
      <c r="C40" s="862"/>
      <c r="D40" s="862"/>
      <c r="E40" s="862"/>
      <c r="F40" s="862"/>
      <c r="G40" s="446" t="s">
        <v>791</v>
      </c>
      <c r="H40" s="446"/>
      <c r="I40" s="446"/>
      <c r="J40" s="429"/>
    </row>
    <row r="41" spans="1:10" ht="15">
      <c r="A41" s="862"/>
      <c r="B41" s="862"/>
      <c r="C41" s="862"/>
      <c r="D41" s="862"/>
      <c r="E41" s="862"/>
      <c r="F41" s="862"/>
      <c r="G41" s="862"/>
      <c r="H41" s="446" t="s">
        <v>596</v>
      </c>
      <c r="I41" s="446"/>
      <c r="J41" s="429"/>
    </row>
    <row r="42" spans="1:10" ht="15">
      <c r="A42" s="446"/>
      <c r="B42" s="446"/>
      <c r="C42" s="446"/>
      <c r="D42" s="446"/>
      <c r="E42" s="446"/>
      <c r="F42" s="446"/>
      <c r="G42" s="446"/>
      <c r="H42" s="446"/>
      <c r="I42" s="446"/>
      <c r="J42" s="429"/>
    </row>
    <row r="43" spans="1:10" ht="15">
      <c r="A43" s="824" t="s">
        <v>792</v>
      </c>
      <c r="B43" s="824"/>
      <c r="C43" s="824"/>
      <c r="D43" s="824"/>
      <c r="E43" s="824"/>
      <c r="F43" s="824"/>
      <c r="G43" s="824"/>
      <c r="H43" s="824"/>
      <c r="I43" s="824"/>
      <c r="J43" s="429"/>
    </row>
    <row r="44" spans="1:10" ht="15">
      <c r="A44" s="446"/>
      <c r="B44" s="446"/>
      <c r="C44" s="446"/>
      <c r="D44" s="446"/>
      <c r="E44" s="446"/>
      <c r="F44" s="446"/>
      <c r="G44" s="446"/>
      <c r="H44" s="446"/>
      <c r="I44" s="446"/>
      <c r="J44" s="429"/>
    </row>
    <row r="45" spans="1:10" ht="15">
      <c r="A45" s="840" t="s">
        <v>793</v>
      </c>
      <c r="B45" s="840"/>
      <c r="C45" s="840"/>
      <c r="D45" s="840"/>
      <c r="E45" s="840"/>
      <c r="F45" s="840"/>
      <c r="G45" s="840"/>
      <c r="H45" s="840"/>
      <c r="I45" s="840"/>
      <c r="J45" s="429"/>
    </row>
    <row r="46" spans="1:10" ht="15">
      <c r="A46" s="446"/>
      <c r="B46" s="446"/>
      <c r="C46" s="446"/>
      <c r="D46" s="446"/>
      <c r="E46" s="446"/>
      <c r="F46" s="446"/>
      <c r="G46" s="446"/>
      <c r="H46" s="446"/>
      <c r="I46" s="446"/>
      <c r="J46" s="429"/>
    </row>
    <row r="47" spans="1:10" ht="60.75" customHeight="1">
      <c r="A47" s="853" t="s">
        <v>794</v>
      </c>
      <c r="B47" s="824"/>
      <c r="C47" s="824"/>
      <c r="D47" s="824"/>
      <c r="E47" s="824"/>
      <c r="F47" s="824"/>
      <c r="G47" s="824"/>
      <c r="H47" s="824"/>
      <c r="I47" s="824"/>
      <c r="J47" s="429"/>
    </row>
    <row r="48" spans="1:10" ht="15">
      <c r="A48" s="446"/>
      <c r="B48" s="446"/>
      <c r="C48" s="446"/>
      <c r="D48" s="446"/>
      <c r="E48" s="446"/>
      <c r="F48" s="446"/>
      <c r="G48" s="446"/>
      <c r="H48" s="446"/>
      <c r="I48" s="446"/>
      <c r="J48" s="429"/>
    </row>
    <row r="49" spans="1:10" ht="15">
      <c r="A49" s="824" t="s">
        <v>795</v>
      </c>
      <c r="B49" s="824"/>
      <c r="C49" s="824"/>
      <c r="D49" s="824"/>
      <c r="E49" s="824"/>
      <c r="F49" s="824"/>
      <c r="G49" s="824"/>
      <c r="H49" s="824"/>
      <c r="I49" s="824"/>
      <c r="J49" s="429"/>
    </row>
    <row r="50" spans="1:10" ht="15">
      <c r="A50" s="446"/>
      <c r="B50" s="446"/>
      <c r="C50" s="446"/>
      <c r="D50" s="446"/>
      <c r="E50" s="446"/>
      <c r="F50" s="446"/>
      <c r="G50" s="446"/>
      <c r="H50" s="446"/>
      <c r="I50" s="446"/>
      <c r="J50" s="429"/>
    </row>
    <row r="51" spans="1:10" ht="15">
      <c r="A51" s="840" t="s">
        <v>793</v>
      </c>
      <c r="B51" s="840"/>
      <c r="C51" s="840"/>
      <c r="D51" s="840"/>
      <c r="E51" s="840"/>
      <c r="F51" s="840"/>
      <c r="G51" s="840"/>
      <c r="H51" s="840"/>
      <c r="I51" s="840"/>
      <c r="J51" s="429"/>
    </row>
    <row r="52" spans="1:10" ht="15">
      <c r="A52" s="446"/>
      <c r="B52" s="446"/>
      <c r="C52" s="446"/>
      <c r="D52" s="446"/>
      <c r="E52" s="446"/>
      <c r="F52" s="446"/>
      <c r="G52" s="446"/>
      <c r="H52" s="446"/>
      <c r="I52" s="446"/>
      <c r="J52" s="429"/>
    </row>
    <row r="53" spans="1:10" ht="64.5" customHeight="1">
      <c r="A53" s="853" t="s">
        <v>796</v>
      </c>
      <c r="B53" s="824"/>
      <c r="C53" s="824"/>
      <c r="D53" s="824"/>
      <c r="E53" s="824"/>
      <c r="F53" s="824"/>
      <c r="G53" s="824"/>
      <c r="H53" s="824"/>
      <c r="I53" s="824"/>
      <c r="J53" s="429"/>
    </row>
    <row r="54" spans="1:10" ht="15">
      <c r="A54" s="446"/>
      <c r="B54" s="446"/>
      <c r="C54" s="446"/>
      <c r="D54" s="446"/>
      <c r="E54" s="446"/>
      <c r="F54" s="446"/>
      <c r="G54" s="446"/>
      <c r="H54" s="446"/>
      <c r="I54" s="446"/>
      <c r="J54" s="429"/>
    </row>
    <row r="55" spans="1:10" ht="15">
      <c r="A55" s="824" t="s">
        <v>797</v>
      </c>
      <c r="B55" s="824"/>
      <c r="C55" s="824"/>
      <c r="D55" s="824"/>
      <c r="E55" s="824"/>
      <c r="F55" s="824"/>
      <c r="G55" s="824"/>
      <c r="H55" s="824"/>
      <c r="I55" s="824"/>
      <c r="J55" s="429"/>
    </row>
    <row r="56" spans="1:10" ht="15">
      <c r="A56" s="446"/>
      <c r="B56" s="446"/>
      <c r="C56" s="446"/>
      <c r="D56" s="446"/>
      <c r="E56" s="446"/>
      <c r="F56" s="446"/>
      <c r="G56" s="446"/>
      <c r="H56" s="446"/>
      <c r="I56" s="446"/>
      <c r="J56" s="429"/>
    </row>
    <row r="57" spans="1:10" ht="15">
      <c r="A57" s="840" t="s">
        <v>798</v>
      </c>
      <c r="B57" s="840"/>
      <c r="C57" s="840"/>
      <c r="D57" s="840"/>
      <c r="E57" s="840"/>
      <c r="F57" s="840"/>
      <c r="G57" s="840"/>
      <c r="H57" s="840"/>
      <c r="I57" s="840"/>
      <c r="J57" s="429"/>
    </row>
    <row r="58" spans="1:10" ht="15">
      <c r="A58" s="446"/>
      <c r="B58" s="446"/>
      <c r="C58" s="446"/>
      <c r="D58" s="446"/>
      <c r="E58" s="446"/>
      <c r="F58" s="446"/>
      <c r="G58" s="446"/>
      <c r="H58" s="446"/>
      <c r="I58" s="446"/>
      <c r="J58" s="429"/>
    </row>
    <row r="59" spans="1:10" ht="77.25" customHeight="1">
      <c r="A59" s="853" t="s">
        <v>799</v>
      </c>
      <c r="B59" s="824"/>
      <c r="C59" s="824"/>
      <c r="D59" s="824"/>
      <c r="E59" s="824"/>
      <c r="F59" s="824"/>
      <c r="G59" s="824"/>
      <c r="H59" s="824"/>
      <c r="I59" s="824"/>
      <c r="J59" s="429"/>
    </row>
    <row r="60" spans="1:10" ht="15">
      <c r="A60" s="446"/>
      <c r="B60" s="446"/>
      <c r="C60" s="446"/>
      <c r="D60" s="446"/>
      <c r="E60" s="446"/>
      <c r="F60" s="446"/>
      <c r="G60" s="446"/>
      <c r="H60" s="446"/>
      <c r="I60" s="446"/>
      <c r="J60" s="429"/>
    </row>
    <row r="61" spans="1:10" ht="15">
      <c r="A61" s="861" t="s">
        <v>800</v>
      </c>
      <c r="B61" s="828"/>
      <c r="C61" s="828"/>
      <c r="D61" s="828"/>
      <c r="E61" s="828"/>
      <c r="F61" s="828"/>
      <c r="G61" s="828"/>
      <c r="H61" s="828"/>
      <c r="I61" s="828"/>
      <c r="J61" s="429"/>
    </row>
    <row r="62" spans="1:10" ht="15">
      <c r="A62" s="446"/>
      <c r="B62" s="446"/>
      <c r="C62" s="446"/>
      <c r="D62" s="446"/>
      <c r="E62" s="446"/>
      <c r="F62" s="446"/>
      <c r="G62" s="446"/>
      <c r="H62" s="446"/>
      <c r="I62" s="446"/>
      <c r="J62" s="429"/>
    </row>
    <row r="63" spans="1:10" ht="15">
      <c r="A63" s="446"/>
      <c r="B63" s="446"/>
      <c r="C63" s="446"/>
      <c r="D63" s="446"/>
      <c r="E63" s="446"/>
      <c r="F63" s="446"/>
      <c r="G63" s="446"/>
      <c r="H63" s="446"/>
      <c r="I63" s="446"/>
      <c r="J63" s="429"/>
    </row>
    <row r="64" spans="1:10" ht="15">
      <c r="A64" s="446"/>
      <c r="B64" s="446"/>
      <c r="C64" s="446"/>
      <c r="D64" s="446"/>
      <c r="E64" s="446"/>
      <c r="F64" s="446"/>
      <c r="G64" s="446"/>
      <c r="H64" s="446"/>
      <c r="I64" s="446"/>
      <c r="J64" s="429"/>
    </row>
    <row r="65" spans="1:10" ht="15">
      <c r="A65" s="446"/>
      <c r="B65" s="446"/>
      <c r="C65" s="446"/>
      <c r="D65" s="446"/>
      <c r="E65" s="446"/>
      <c r="F65" s="446"/>
      <c r="G65" s="446"/>
      <c r="H65" s="446"/>
      <c r="I65" s="446"/>
      <c r="J65" s="429"/>
    </row>
    <row r="66" spans="1:10" ht="15">
      <c r="A66" s="446"/>
      <c r="B66" s="446"/>
      <c r="C66" s="446"/>
      <c r="D66" s="446"/>
      <c r="E66" s="446"/>
      <c r="F66" s="446"/>
      <c r="G66" s="446"/>
      <c r="H66" s="446"/>
      <c r="I66" s="446"/>
      <c r="J66" s="429"/>
    </row>
    <row r="67" spans="1:10" ht="15">
      <c r="A67" s="446"/>
      <c r="B67" s="446"/>
      <c r="C67" s="446"/>
      <c r="D67" s="446"/>
      <c r="E67" s="446"/>
      <c r="F67" s="446"/>
      <c r="G67" s="446"/>
      <c r="H67" s="446"/>
      <c r="I67" s="446"/>
      <c r="J67" s="429"/>
    </row>
    <row r="68" spans="1:10" ht="15">
      <c r="A68" s="446"/>
      <c r="B68" s="446"/>
      <c r="C68" s="446"/>
      <c r="D68" s="446"/>
      <c r="E68" s="446"/>
      <c r="F68" s="446"/>
      <c r="G68" s="446"/>
      <c r="H68" s="446"/>
      <c r="I68" s="446"/>
      <c r="J68" s="429"/>
    </row>
    <row r="69" spans="1:10" ht="15">
      <c r="A69" s="446"/>
      <c r="B69" s="446"/>
      <c r="C69" s="446"/>
      <c r="D69" s="446"/>
      <c r="E69" s="446"/>
      <c r="F69" s="446"/>
      <c r="G69" s="446"/>
      <c r="H69" s="446"/>
      <c r="I69" s="446"/>
      <c r="J69" s="429"/>
    </row>
    <row r="70" spans="1:10" ht="15">
      <c r="A70" s="446"/>
      <c r="B70" s="446"/>
      <c r="C70" s="446"/>
      <c r="D70" s="446"/>
      <c r="E70" s="446"/>
      <c r="F70" s="446"/>
      <c r="G70" s="446"/>
      <c r="H70" s="446"/>
      <c r="I70" s="446"/>
      <c r="J70" s="429"/>
    </row>
    <row r="71" spans="1:10" ht="15">
      <c r="A71" s="446"/>
      <c r="B71" s="446"/>
      <c r="C71" s="446"/>
      <c r="D71" s="446"/>
      <c r="E71" s="446"/>
      <c r="F71" s="446"/>
      <c r="G71" s="446"/>
      <c r="H71" s="446"/>
      <c r="I71" s="446"/>
      <c r="J71" s="429"/>
    </row>
    <row r="72" spans="1:10" ht="15">
      <c r="A72" s="446"/>
      <c r="B72" s="446"/>
      <c r="C72" s="446"/>
      <c r="D72" s="446"/>
      <c r="E72" s="446"/>
      <c r="F72" s="446"/>
      <c r="G72" s="446"/>
      <c r="H72" s="446"/>
      <c r="I72" s="446"/>
      <c r="J72" s="429"/>
    </row>
    <row r="73" spans="1:10" ht="15">
      <c r="A73" s="446"/>
      <c r="B73" s="446"/>
      <c r="C73" s="446"/>
      <c r="D73" s="446"/>
      <c r="E73" s="446"/>
      <c r="F73" s="446"/>
      <c r="G73" s="446"/>
      <c r="H73" s="446"/>
      <c r="I73" s="446"/>
      <c r="J73" s="429"/>
    </row>
    <row r="74" spans="1:10" ht="15">
      <c r="A74" s="446"/>
      <c r="B74" s="446"/>
      <c r="C74" s="446"/>
      <c r="D74" s="446"/>
      <c r="E74" s="446"/>
      <c r="F74" s="446"/>
      <c r="G74" s="446"/>
      <c r="H74" s="446"/>
      <c r="I74" s="446"/>
      <c r="J74" s="429"/>
    </row>
    <row r="75" spans="1:10" ht="15">
      <c r="A75" s="824" t="s">
        <v>801</v>
      </c>
      <c r="B75" s="829"/>
      <c r="C75" s="829"/>
      <c r="D75" s="829"/>
      <c r="E75" s="829"/>
      <c r="F75" s="829"/>
      <c r="G75" s="829"/>
      <c r="H75" s="829"/>
      <c r="I75" s="829"/>
      <c r="J75" s="829"/>
    </row>
    <row r="76" spans="1:10" ht="15">
      <c r="A76" s="824" t="s">
        <v>802</v>
      </c>
      <c r="B76" s="824"/>
      <c r="C76" s="824"/>
      <c r="D76" s="824"/>
      <c r="E76" s="824"/>
      <c r="F76" s="824"/>
      <c r="G76" s="824"/>
      <c r="H76" s="824"/>
      <c r="I76" s="824"/>
      <c r="J76" s="824"/>
    </row>
    <row r="77" spans="1:10" ht="15">
      <c r="A77" s="825" t="s">
        <v>640</v>
      </c>
      <c r="B77" s="825"/>
      <c r="C77" s="825"/>
      <c r="D77" s="825"/>
      <c r="E77" s="825"/>
      <c r="F77" s="825"/>
      <c r="G77" s="825"/>
      <c r="H77" s="825"/>
      <c r="I77" s="825"/>
      <c r="J77" s="825"/>
    </row>
    <row r="78" spans="1:10" ht="15" customHeight="1">
      <c r="A78" s="826" t="s">
        <v>547</v>
      </c>
      <c r="B78" s="826"/>
      <c r="C78" s="826"/>
      <c r="D78" s="826"/>
      <c r="E78" s="826"/>
      <c r="F78" s="826"/>
      <c r="G78" s="826"/>
      <c r="H78" s="826"/>
      <c r="I78" s="826"/>
      <c r="J78" s="826"/>
    </row>
    <row r="79" spans="1:10" ht="15">
      <c r="A79" s="825" t="s">
        <v>803</v>
      </c>
      <c r="B79" s="825"/>
      <c r="C79" s="825"/>
      <c r="D79" s="825"/>
      <c r="E79" s="825"/>
      <c r="F79" s="825"/>
      <c r="G79" s="825"/>
      <c r="H79" s="825"/>
      <c r="I79" s="825"/>
      <c r="J79" s="825"/>
    </row>
    <row r="80" spans="1:10" ht="15">
      <c r="A80" s="429"/>
      <c r="B80" s="429"/>
      <c r="C80" s="429"/>
      <c r="D80" s="429"/>
      <c r="E80" s="429"/>
      <c r="F80" s="429"/>
      <c r="G80" s="429"/>
      <c r="H80" s="429"/>
      <c r="I80" s="429"/>
      <c r="J80" s="429"/>
    </row>
    <row r="81" spans="1:10" ht="15">
      <c r="A81" s="429"/>
      <c r="B81" s="429"/>
      <c r="C81" s="429"/>
      <c r="D81" s="429"/>
      <c r="E81" s="429"/>
      <c r="F81" s="429"/>
      <c r="G81" s="429"/>
      <c r="H81" s="429"/>
      <c r="I81" s="429"/>
      <c r="J81" s="429"/>
    </row>
    <row r="82" spans="1:10" ht="15">
      <c r="A82" s="429"/>
      <c r="B82" s="429"/>
      <c r="C82" s="429"/>
      <c r="D82" s="429"/>
      <c r="E82" s="429"/>
      <c r="F82" s="429"/>
      <c r="G82" s="429"/>
      <c r="H82" s="429"/>
      <c r="I82" s="429"/>
      <c r="J82" s="429"/>
    </row>
    <row r="83" spans="1:10" ht="15">
      <c r="A83" s="429"/>
      <c r="B83" s="429"/>
      <c r="C83" s="429"/>
      <c r="D83" s="429"/>
      <c r="E83" s="429"/>
      <c r="F83" s="429"/>
      <c r="G83" s="429"/>
      <c r="H83" s="429"/>
      <c r="I83" s="429"/>
      <c r="J83" s="429"/>
    </row>
    <row r="84" spans="1:10" ht="15">
      <c r="A84" s="429"/>
      <c r="B84" s="429"/>
      <c r="C84" s="429"/>
      <c r="D84" s="429"/>
      <c r="E84" s="429"/>
      <c r="F84" s="429"/>
      <c r="G84" s="429"/>
      <c r="H84" s="429"/>
      <c r="I84" s="429"/>
      <c r="J84" s="429"/>
    </row>
    <row r="85" spans="1:10" ht="15">
      <c r="A85" s="429"/>
      <c r="B85" s="429"/>
      <c r="C85" s="429"/>
      <c r="D85" s="429"/>
      <c r="E85" s="429"/>
      <c r="F85" s="429"/>
      <c r="G85" s="429"/>
      <c r="H85" s="429"/>
      <c r="I85" s="429"/>
      <c r="J85" s="429"/>
    </row>
    <row r="86" spans="1:10" ht="15">
      <c r="A86" s="429"/>
      <c r="B86" s="429"/>
      <c r="C86" s="429"/>
      <c r="D86" s="429"/>
      <c r="E86" s="429"/>
      <c r="F86" s="429"/>
      <c r="G86" s="429"/>
      <c r="H86" s="429"/>
      <c r="I86" s="429"/>
      <c r="J86" s="429"/>
    </row>
    <row r="87" spans="1:10" ht="15">
      <c r="A87" s="429"/>
      <c r="B87" s="429"/>
      <c r="C87" s="429"/>
      <c r="D87" s="429"/>
      <c r="E87" s="429"/>
      <c r="F87" s="429"/>
      <c r="G87" s="429"/>
      <c r="H87" s="429"/>
      <c r="I87" s="429"/>
      <c r="J87" s="429"/>
    </row>
  </sheetData>
  <sheetProtection password="CCA6" sheet="1" selectLockedCells="1"/>
  <mergeCells count="59">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B5:F5"/>
    <mergeCell ref="G5:I5"/>
    <mergeCell ref="A6:C6"/>
    <mergeCell ref="D6:E6"/>
    <mergeCell ref="A7:H7"/>
    <mergeCell ref="G6:H6"/>
    <mergeCell ref="A1:J1"/>
    <mergeCell ref="A2:J2"/>
    <mergeCell ref="A3:J3"/>
    <mergeCell ref="A75:J75"/>
    <mergeCell ref="C15:I15"/>
    <mergeCell ref="B27:F27"/>
    <mergeCell ref="A28:F28"/>
    <mergeCell ref="A29:F29"/>
    <mergeCell ref="A30:I30"/>
    <mergeCell ref="A4:I4"/>
    <mergeCell ref="B26:F26"/>
    <mergeCell ref="A35:I35"/>
    <mergeCell ref="A36:I36"/>
    <mergeCell ref="A41:G41"/>
    <mergeCell ref="A24:F24"/>
    <mergeCell ref="B31:F31"/>
    <mergeCell ref="A25:J25"/>
    <mergeCell ref="A77:J77"/>
    <mergeCell ref="A34:I34"/>
    <mergeCell ref="B32:F32"/>
    <mergeCell ref="A79:J79"/>
    <mergeCell ref="A78:J78"/>
    <mergeCell ref="A38:I38"/>
    <mergeCell ref="A39:I39"/>
    <mergeCell ref="A76:J76"/>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2"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825" t="s">
        <v>804</v>
      </c>
      <c r="B1" s="825"/>
      <c r="C1" s="825"/>
      <c r="D1" s="825"/>
      <c r="E1" s="825"/>
      <c r="F1" s="825"/>
      <c r="G1" s="825"/>
      <c r="H1" s="825"/>
      <c r="I1" s="825"/>
    </row>
    <row r="2" spans="1:9" ht="33">
      <c r="A2" s="807" t="s">
        <v>805</v>
      </c>
      <c r="B2" s="807"/>
      <c r="C2" s="807"/>
      <c r="D2" s="807"/>
      <c r="E2" s="807"/>
      <c r="F2" s="807"/>
      <c r="G2" s="807"/>
      <c r="H2" s="807"/>
      <c r="I2" s="807"/>
    </row>
    <row r="3" spans="1:9" ht="14.25">
      <c r="A3" s="840"/>
      <c r="B3" s="840"/>
      <c r="C3" s="840"/>
      <c r="D3" s="840"/>
      <c r="E3" s="840"/>
      <c r="F3" s="840"/>
      <c r="G3" s="840"/>
      <c r="H3" s="840"/>
      <c r="I3" s="840"/>
    </row>
    <row r="4" spans="1:9" ht="14.25">
      <c r="A4" s="840"/>
      <c r="B4" s="840"/>
      <c r="C4" s="840"/>
      <c r="D4" s="840"/>
      <c r="E4" s="840"/>
      <c r="F4" s="840"/>
      <c r="G4" s="840"/>
      <c r="H4" s="840"/>
      <c r="I4" s="840"/>
    </row>
    <row r="5" spans="1:9" ht="15">
      <c r="A5" s="827"/>
      <c r="B5" s="827"/>
      <c r="C5" s="827"/>
      <c r="D5" s="827"/>
      <c r="E5" s="827"/>
      <c r="F5" s="827"/>
      <c r="G5" s="827"/>
      <c r="H5" s="827"/>
      <c r="I5" s="827"/>
    </row>
    <row r="6" spans="1:9" ht="15">
      <c r="A6" s="429" t="s">
        <v>572</v>
      </c>
      <c r="B6" s="842" t="str">
        <f>(eff_desc)</f>
        <v>CHI-HIGGINS CITY (2020)</v>
      </c>
      <c r="C6" s="842"/>
      <c r="D6" s="827" t="s">
        <v>806</v>
      </c>
      <c r="E6" s="827"/>
      <c r="F6" s="842">
        <f>(timeofmeeting)</f>
        <v>0</v>
      </c>
      <c r="G6" s="842"/>
      <c r="H6" s="827"/>
      <c r="I6" s="827"/>
    </row>
    <row r="7" spans="1:9" ht="15">
      <c r="A7" s="446" t="s">
        <v>764</v>
      </c>
      <c r="B7" s="867">
        <f>(dateofmeeting)</f>
        <v>0</v>
      </c>
      <c r="C7" s="867"/>
      <c r="D7" s="433" t="s">
        <v>611</v>
      </c>
      <c r="E7" s="842">
        <f>(meetingplace)</f>
        <v>0</v>
      </c>
      <c r="F7" s="842"/>
      <c r="G7" s="842"/>
      <c r="H7" s="827"/>
      <c r="I7" s="827"/>
    </row>
    <row r="8" spans="1:9" ht="15">
      <c r="A8" s="446"/>
      <c r="B8" s="827"/>
      <c r="C8" s="827"/>
      <c r="D8" s="827"/>
      <c r="E8" s="827"/>
      <c r="F8" s="827"/>
      <c r="G8" s="827"/>
      <c r="H8" s="827"/>
      <c r="I8" s="827"/>
    </row>
    <row r="9" spans="1:9" ht="15">
      <c r="A9" s="827"/>
      <c r="B9" s="827"/>
      <c r="C9" s="827"/>
      <c r="D9" s="827"/>
      <c r="E9" s="827"/>
      <c r="F9" s="827"/>
      <c r="G9" s="827"/>
      <c r="H9" s="827"/>
      <c r="I9" s="827"/>
    </row>
    <row r="10" spans="1:9" ht="15">
      <c r="A10" s="824" t="s">
        <v>807</v>
      </c>
      <c r="B10" s="824"/>
      <c r="C10" s="824"/>
      <c r="D10" s="824"/>
      <c r="E10" s="824"/>
      <c r="F10" s="430">
        <f>(eff_apyr)</f>
        <v>2020</v>
      </c>
      <c r="G10" s="824" t="s">
        <v>808</v>
      </c>
      <c r="H10" s="824"/>
      <c r="I10" s="824"/>
    </row>
    <row r="11" spans="1:9" ht="15">
      <c r="A11" s="836"/>
      <c r="B11" s="836"/>
      <c r="C11" s="827" t="s">
        <v>809</v>
      </c>
      <c r="D11" s="827"/>
      <c r="E11" s="827"/>
      <c r="F11" s="827"/>
      <c r="G11" s="827"/>
      <c r="H11" s="827"/>
      <c r="I11" s="827"/>
    </row>
    <row r="12" spans="1:9" ht="14.25">
      <c r="A12" s="828"/>
      <c r="B12" s="828"/>
      <c r="C12" s="828"/>
      <c r="D12" s="828"/>
      <c r="E12" s="828"/>
      <c r="F12" s="828"/>
      <c r="G12" s="828"/>
      <c r="H12" s="828"/>
      <c r="I12" s="828"/>
    </row>
    <row r="13" spans="1:9" ht="18" customHeight="1">
      <c r="A13" s="828" t="s">
        <v>810</v>
      </c>
      <c r="B13" s="828"/>
      <c r="C13" s="828"/>
      <c r="D13" s="828"/>
      <c r="E13" s="828"/>
      <c r="F13" s="828"/>
      <c r="G13" s="828"/>
      <c r="H13" s="828"/>
      <c r="I13" s="828"/>
    </row>
    <row r="14" spans="1:9" ht="14.25">
      <c r="A14" s="828" t="s">
        <v>811</v>
      </c>
      <c r="B14" s="828"/>
      <c r="C14" s="828"/>
      <c r="D14" s="828"/>
      <c r="E14" s="828"/>
      <c r="F14" s="828"/>
      <c r="G14" s="828"/>
      <c r="H14" s="828"/>
      <c r="I14" s="828"/>
    </row>
    <row r="15" spans="1:9" ht="15">
      <c r="A15" s="827"/>
      <c r="B15" s="827"/>
      <c r="C15" s="827"/>
      <c r="D15" s="827"/>
      <c r="E15" s="827"/>
      <c r="F15" s="827"/>
      <c r="G15" s="827"/>
      <c r="H15" s="827"/>
      <c r="I15" s="827"/>
    </row>
    <row r="16" spans="1:9" ht="15">
      <c r="A16" s="827"/>
      <c r="B16" s="827"/>
      <c r="C16" s="827"/>
      <c r="D16" s="827"/>
      <c r="E16" s="827"/>
      <c r="F16" s="827"/>
      <c r="G16" s="827"/>
      <c r="H16" s="827"/>
      <c r="I16" s="827"/>
    </row>
    <row r="17" spans="1:9" ht="15">
      <c r="A17" s="824" t="s">
        <v>812</v>
      </c>
      <c r="B17" s="824"/>
      <c r="C17" s="824"/>
      <c r="D17" s="824"/>
      <c r="E17" s="824"/>
      <c r="F17" s="842" t="str">
        <f>(eff_desc)</f>
        <v>CHI-HIGGINS CITY (2020)</v>
      </c>
      <c r="G17" s="842"/>
      <c r="H17" s="842"/>
      <c r="I17" s="842"/>
    </row>
    <row r="18" spans="1:9" ht="14.25">
      <c r="A18" s="840"/>
      <c r="B18" s="840"/>
      <c r="C18" s="840"/>
      <c r="D18" s="840"/>
      <c r="E18" s="840"/>
      <c r="F18" s="840"/>
      <c r="G18" s="840"/>
      <c r="H18" s="840"/>
      <c r="I18" s="840"/>
    </row>
    <row r="19" spans="1:9" ht="15">
      <c r="A19" s="827"/>
      <c r="B19" s="827"/>
      <c r="C19" s="827"/>
      <c r="D19" s="827"/>
      <c r="E19" s="827"/>
      <c r="F19" s="827"/>
      <c r="G19" s="827"/>
      <c r="H19" s="827"/>
      <c r="I19" s="827"/>
    </row>
    <row r="20" spans="1:9" ht="15">
      <c r="A20" s="446" t="s">
        <v>813</v>
      </c>
      <c r="B20" s="836"/>
      <c r="C20" s="836"/>
      <c r="D20" s="433" t="s">
        <v>814</v>
      </c>
      <c r="E20" s="827"/>
      <c r="F20" s="827"/>
      <c r="G20" s="827"/>
      <c r="H20" s="827"/>
      <c r="I20" s="827"/>
    </row>
    <row r="21" spans="1:9" ht="15">
      <c r="A21" s="824"/>
      <c r="B21" s="824"/>
      <c r="C21" s="824"/>
      <c r="D21" s="824"/>
      <c r="E21" s="824"/>
      <c r="F21" s="824"/>
      <c r="G21" s="824"/>
      <c r="H21" s="824"/>
      <c r="I21" s="824"/>
    </row>
    <row r="22" spans="1:9" ht="15">
      <c r="A22" s="824"/>
      <c r="B22" s="824"/>
      <c r="C22" s="824"/>
      <c r="D22" s="824"/>
      <c r="E22" s="824"/>
      <c r="F22" s="824"/>
      <c r="G22" s="824"/>
      <c r="H22" s="824"/>
      <c r="I22" s="824"/>
    </row>
    <row r="23" spans="1:9" ht="15">
      <c r="A23" s="824"/>
      <c r="B23" s="824"/>
      <c r="C23" s="824"/>
      <c r="D23" s="824"/>
      <c r="E23" s="824"/>
      <c r="F23" s="824"/>
      <c r="G23" s="824"/>
      <c r="H23" s="824"/>
      <c r="I23" s="824"/>
    </row>
    <row r="24" spans="1:9" ht="15">
      <c r="A24" s="824"/>
      <c r="B24" s="824"/>
      <c r="C24" s="824"/>
      <c r="D24" s="824"/>
      <c r="E24" s="824"/>
      <c r="F24" s="824"/>
      <c r="G24" s="824"/>
      <c r="H24" s="824"/>
      <c r="I24" s="824"/>
    </row>
    <row r="25" spans="1:9" ht="15">
      <c r="A25" s="824"/>
      <c r="B25" s="824"/>
      <c r="C25" s="824"/>
      <c r="D25" s="824"/>
      <c r="E25" s="824"/>
      <c r="F25" s="824"/>
      <c r="G25" s="824"/>
      <c r="H25" s="824"/>
      <c r="I25" s="824"/>
    </row>
    <row r="26" spans="1:9" ht="15">
      <c r="A26" s="827"/>
      <c r="B26" s="827"/>
      <c r="C26" s="827"/>
      <c r="D26" s="827"/>
      <c r="E26" s="827"/>
      <c r="F26" s="827"/>
      <c r="G26" s="827"/>
      <c r="H26" s="827"/>
      <c r="I26" s="827"/>
    </row>
    <row r="27" spans="1:9" ht="15">
      <c r="A27" s="824"/>
      <c r="B27" s="824"/>
      <c r="C27" s="824"/>
      <c r="D27" s="824"/>
      <c r="E27" s="824"/>
      <c r="F27" s="824"/>
      <c r="G27" s="824"/>
      <c r="H27" s="824"/>
      <c r="I27" s="824"/>
    </row>
    <row r="28" spans="1:9" ht="14.25">
      <c r="A28" s="828"/>
      <c r="B28" s="828"/>
      <c r="C28" s="828"/>
      <c r="D28" s="828"/>
      <c r="E28" s="828"/>
      <c r="F28" s="828"/>
      <c r="G28" s="828"/>
      <c r="H28" s="828"/>
      <c r="I28" s="828"/>
    </row>
    <row r="29" spans="1:9" ht="15">
      <c r="A29" s="827"/>
      <c r="B29" s="827"/>
      <c r="C29" s="827"/>
      <c r="D29" s="827"/>
      <c r="E29" s="827"/>
      <c r="F29" s="827"/>
      <c r="G29" s="827"/>
      <c r="H29" s="827"/>
      <c r="I29" s="827"/>
    </row>
    <row r="30" spans="1:9" ht="15">
      <c r="A30" s="824"/>
      <c r="B30" s="824"/>
      <c r="C30" s="824"/>
      <c r="D30" s="824"/>
      <c r="E30" s="824"/>
      <c r="F30" s="824"/>
      <c r="G30" s="824"/>
      <c r="H30" s="824"/>
      <c r="I30" s="824"/>
    </row>
    <row r="31" spans="1:9" ht="15">
      <c r="A31" s="824"/>
      <c r="B31" s="824"/>
      <c r="C31" s="824"/>
      <c r="D31" s="824"/>
      <c r="E31" s="824"/>
      <c r="F31" s="824"/>
      <c r="G31" s="824"/>
      <c r="H31" s="824"/>
      <c r="I31" s="824"/>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24"/>
      <c r="B34" s="824"/>
      <c r="C34" s="824"/>
      <c r="D34" s="824"/>
      <c r="E34" s="824"/>
      <c r="F34" s="824"/>
      <c r="G34" s="824"/>
      <c r="H34" s="824"/>
      <c r="I34" s="824"/>
    </row>
    <row r="35" spans="1:9" ht="15">
      <c r="A35" s="824"/>
      <c r="B35" s="824"/>
      <c r="C35" s="824"/>
      <c r="D35" s="824"/>
      <c r="E35" s="824"/>
      <c r="F35" s="824"/>
      <c r="G35" s="824"/>
      <c r="H35" s="824"/>
      <c r="I35" s="824"/>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4.25">
      <c r="A39" s="866"/>
      <c r="B39" s="866"/>
      <c r="C39" s="866"/>
      <c r="D39" s="866"/>
      <c r="E39" s="866"/>
      <c r="F39" s="866"/>
      <c r="G39" s="866"/>
      <c r="H39" s="866"/>
      <c r="I39" s="866"/>
    </row>
    <row r="40" spans="1:9" ht="15">
      <c r="A40" s="825"/>
      <c r="B40" s="825"/>
      <c r="C40" s="825"/>
      <c r="D40" s="825"/>
      <c r="E40" s="825"/>
      <c r="F40" s="825"/>
      <c r="G40" s="825"/>
      <c r="H40" s="825"/>
      <c r="I40" s="825"/>
    </row>
    <row r="41" spans="1:9" ht="15">
      <c r="A41" s="429"/>
      <c r="B41" s="429"/>
      <c r="C41" s="429"/>
      <c r="D41" s="429"/>
      <c r="E41" s="429"/>
      <c r="F41" s="429"/>
      <c r="G41" s="429"/>
      <c r="H41" s="429"/>
      <c r="I41" s="429"/>
    </row>
    <row r="42" spans="1:9" ht="15">
      <c r="A42" s="429"/>
      <c r="B42" s="429"/>
      <c r="C42" s="429"/>
      <c r="D42" s="429"/>
      <c r="E42" s="429"/>
      <c r="F42" s="429"/>
      <c r="G42" s="429"/>
      <c r="H42" s="429"/>
      <c r="I42" s="429"/>
    </row>
    <row r="43" spans="1:9" ht="15">
      <c r="A43" s="429"/>
      <c r="B43" s="429"/>
      <c r="C43" s="429"/>
      <c r="D43" s="429"/>
      <c r="E43" s="429"/>
      <c r="F43" s="429"/>
      <c r="G43" s="429"/>
      <c r="H43" s="429"/>
      <c r="I43" s="429"/>
    </row>
    <row r="44" spans="1:9" ht="15">
      <c r="A44" s="429"/>
      <c r="B44" s="429"/>
      <c r="C44" s="429"/>
      <c r="D44" s="429"/>
      <c r="E44" s="429"/>
      <c r="F44" s="429"/>
      <c r="G44" s="429"/>
      <c r="H44" s="429"/>
      <c r="I44" s="429"/>
    </row>
    <row r="45" spans="1:9" ht="15">
      <c r="A45" s="429"/>
      <c r="B45" s="429"/>
      <c r="C45" s="429"/>
      <c r="D45" s="429"/>
      <c r="E45" s="429"/>
      <c r="F45" s="429"/>
      <c r="G45" s="429"/>
      <c r="H45" s="429"/>
      <c r="I45" s="429"/>
    </row>
    <row r="46" spans="1:9" ht="15">
      <c r="A46" s="429"/>
      <c r="B46" s="429"/>
      <c r="C46" s="429"/>
      <c r="D46" s="429"/>
      <c r="E46" s="429"/>
      <c r="F46" s="429"/>
      <c r="G46" s="429"/>
      <c r="H46" s="429"/>
      <c r="I46" s="429"/>
    </row>
    <row r="47" spans="1:9" ht="15">
      <c r="A47" s="824" t="s">
        <v>638</v>
      </c>
      <c r="B47" s="824"/>
      <c r="C47" s="824"/>
      <c r="D47" s="824"/>
      <c r="E47" s="824"/>
      <c r="F47" s="824"/>
      <c r="G47" s="824"/>
      <c r="H47" s="824"/>
      <c r="I47" s="824"/>
    </row>
    <row r="48" spans="1:9" ht="15">
      <c r="A48" s="824" t="s">
        <v>639</v>
      </c>
      <c r="B48" s="824"/>
      <c r="C48" s="824"/>
      <c r="D48" s="824"/>
      <c r="E48" s="824"/>
      <c r="F48" s="824"/>
      <c r="G48" s="824"/>
      <c r="H48" s="824"/>
      <c r="I48" s="824"/>
    </row>
    <row r="49" spans="1:9" ht="15">
      <c r="A49" s="825" t="s">
        <v>640</v>
      </c>
      <c r="B49" s="825"/>
      <c r="C49" s="825"/>
      <c r="D49" s="825"/>
      <c r="E49" s="825"/>
      <c r="F49" s="825"/>
      <c r="G49" s="825"/>
      <c r="H49" s="825"/>
      <c r="I49" s="825"/>
    </row>
    <row r="50" spans="1:9" ht="15">
      <c r="A50" s="864" t="s">
        <v>547</v>
      </c>
      <c r="B50" s="864"/>
      <c r="C50" s="864"/>
      <c r="D50" s="864"/>
      <c r="E50" s="864"/>
      <c r="F50" s="864"/>
      <c r="G50" s="864"/>
      <c r="H50" s="864"/>
      <c r="I50" s="864"/>
    </row>
    <row r="51" spans="1:9" ht="15">
      <c r="A51" s="865" t="s">
        <v>815</v>
      </c>
      <c r="B51" s="865"/>
      <c r="C51" s="865"/>
      <c r="D51" s="865"/>
      <c r="E51" s="865"/>
      <c r="F51" s="865"/>
      <c r="G51" s="865"/>
      <c r="H51" s="865"/>
      <c r="I51" s="865"/>
    </row>
    <row r="52" spans="1:9" ht="15">
      <c r="A52" s="429"/>
      <c r="B52" s="429"/>
      <c r="C52" s="429"/>
      <c r="D52" s="429"/>
      <c r="E52" s="429"/>
      <c r="F52" s="429"/>
      <c r="G52" s="429"/>
      <c r="H52" s="429"/>
      <c r="I52" s="429"/>
    </row>
    <row r="53" spans="1:9" ht="15">
      <c r="A53" s="429"/>
      <c r="B53" s="429"/>
      <c r="C53" s="429"/>
      <c r="D53" s="429"/>
      <c r="E53" s="429"/>
      <c r="F53" s="429"/>
      <c r="G53" s="429"/>
      <c r="H53" s="429"/>
      <c r="I53" s="429"/>
    </row>
    <row r="54" spans="1:9" ht="15">
      <c r="A54" s="429"/>
      <c r="B54" s="429"/>
      <c r="C54" s="429"/>
      <c r="D54" s="429"/>
      <c r="E54" s="429"/>
      <c r="F54" s="429"/>
      <c r="G54" s="429"/>
      <c r="H54" s="429"/>
      <c r="I54" s="429"/>
    </row>
    <row r="55" spans="1:9" ht="15">
      <c r="A55" s="429"/>
      <c r="B55" s="429"/>
      <c r="C55" s="429"/>
      <c r="D55" s="429"/>
      <c r="E55" s="429"/>
      <c r="F55" s="429"/>
      <c r="G55" s="429"/>
      <c r="H55" s="429"/>
      <c r="I55" s="42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838" t="s">
        <v>816</v>
      </c>
      <c r="B1" s="838"/>
      <c r="C1" s="838"/>
      <c r="D1" s="838"/>
      <c r="E1" s="838"/>
      <c r="F1" s="838"/>
      <c r="G1" s="838"/>
      <c r="H1" s="838"/>
      <c r="I1" s="838"/>
    </row>
    <row r="2" spans="1:9" ht="33">
      <c r="A2" s="807" t="s">
        <v>817</v>
      </c>
      <c r="B2" s="807"/>
      <c r="C2" s="807"/>
      <c r="D2" s="807"/>
      <c r="E2" s="807"/>
      <c r="F2" s="807"/>
      <c r="G2" s="807"/>
      <c r="H2" s="807"/>
      <c r="I2" s="807"/>
    </row>
    <row r="3" spans="1:9" ht="33">
      <c r="A3" s="807" t="s">
        <v>818</v>
      </c>
      <c r="B3" s="807"/>
      <c r="C3" s="807"/>
      <c r="D3" s="807"/>
      <c r="E3" s="807"/>
      <c r="F3" s="807"/>
      <c r="G3" s="807"/>
      <c r="H3" s="807"/>
      <c r="I3" s="807"/>
    </row>
    <row r="4" spans="1:9" ht="12.75">
      <c r="A4" s="843"/>
      <c r="B4" s="843"/>
      <c r="C4" s="843"/>
      <c r="D4" s="843"/>
      <c r="E4" s="843"/>
      <c r="F4" s="843"/>
      <c r="G4" s="843"/>
      <c r="H4" s="843"/>
      <c r="I4" s="843"/>
    </row>
    <row r="5" spans="1:9" ht="15">
      <c r="A5" s="429" t="s">
        <v>572</v>
      </c>
      <c r="B5" s="842" t="str">
        <f>(eff_desc)</f>
        <v>CHI-HIGGINS CITY (2020)</v>
      </c>
      <c r="C5" s="842"/>
      <c r="D5" s="842"/>
      <c r="E5" s="842"/>
      <c r="F5" s="842"/>
      <c r="G5" s="842"/>
      <c r="H5" s="842"/>
      <c r="I5" s="842"/>
    </row>
    <row r="6" spans="1:9" ht="15">
      <c r="A6" s="827" t="s">
        <v>685</v>
      </c>
      <c r="B6" s="827"/>
      <c r="C6" s="827"/>
      <c r="D6" s="827"/>
      <c r="E6" s="827"/>
      <c r="F6" s="827"/>
      <c r="G6" s="827"/>
      <c r="H6" s="827"/>
      <c r="I6" s="827"/>
    </row>
    <row r="7" spans="1:9" ht="15">
      <c r="A7" s="824" t="s">
        <v>819</v>
      </c>
      <c r="B7" s="824"/>
      <c r="C7" s="824"/>
      <c r="D7" s="868">
        <f>(timeofmeeting)</f>
        <v>0</v>
      </c>
      <c r="E7" s="868"/>
      <c r="F7" s="869">
        <f>(dateofmeeting)</f>
        <v>0</v>
      </c>
      <c r="G7" s="869"/>
      <c r="H7" s="869"/>
      <c r="I7" s="869"/>
    </row>
    <row r="8" spans="1:9" ht="15">
      <c r="A8" s="827" t="s">
        <v>687</v>
      </c>
      <c r="B8" s="827"/>
      <c r="C8" s="827"/>
      <c r="D8" s="827"/>
      <c r="E8" s="827"/>
      <c r="F8" s="827"/>
      <c r="G8" s="827"/>
      <c r="H8" s="827"/>
      <c r="I8" s="827"/>
    </row>
    <row r="9" spans="1:9" ht="15">
      <c r="A9" s="446" t="s">
        <v>688</v>
      </c>
      <c r="B9" s="842">
        <f>(nameofroom_building_physicallocation)</f>
        <v>0</v>
      </c>
      <c r="C9" s="842"/>
      <c r="D9" s="842"/>
      <c r="E9" s="842"/>
      <c r="F9" s="842"/>
      <c r="G9" s="842"/>
      <c r="H9" s="842"/>
      <c r="I9" s="842"/>
    </row>
    <row r="10" spans="1:9" ht="15">
      <c r="A10" s="827" t="s">
        <v>689</v>
      </c>
      <c r="B10" s="827"/>
      <c r="C10" s="827"/>
      <c r="D10" s="827"/>
      <c r="E10" s="827"/>
      <c r="F10" s="827"/>
      <c r="G10" s="827"/>
      <c r="H10" s="827"/>
      <c r="I10" s="827"/>
    </row>
    <row r="11" spans="1:9" ht="15">
      <c r="A11" s="842">
        <f>(city_state)</f>
        <v>0</v>
      </c>
      <c r="B11" s="842"/>
      <c r="C11" s="842"/>
      <c r="D11" s="842"/>
      <c r="E11" s="842"/>
      <c r="F11" s="842"/>
      <c r="G11" s="842"/>
      <c r="H11" s="842"/>
      <c r="I11" s="842"/>
    </row>
    <row r="12" spans="1:9" ht="15">
      <c r="A12" s="835" t="s">
        <v>690</v>
      </c>
      <c r="B12" s="835"/>
      <c r="C12" s="835"/>
      <c r="D12" s="835"/>
      <c r="E12" s="835"/>
      <c r="F12" s="835"/>
      <c r="G12" s="835"/>
      <c r="H12" s="835"/>
      <c r="I12" s="835"/>
    </row>
    <row r="13" spans="1:9" ht="15">
      <c r="A13" s="824"/>
      <c r="B13" s="824"/>
      <c r="C13" s="824"/>
      <c r="D13" s="824"/>
      <c r="E13" s="824"/>
      <c r="F13" s="824"/>
      <c r="G13" s="824"/>
      <c r="H13" s="824"/>
      <c r="I13" s="824"/>
    </row>
    <row r="14" spans="1:9" ht="14.25">
      <c r="A14" s="828" t="s">
        <v>820</v>
      </c>
      <c r="B14" s="828"/>
      <c r="C14" s="828"/>
      <c r="D14" s="828"/>
      <c r="E14" s="828"/>
      <c r="F14" s="828"/>
      <c r="G14" s="828"/>
      <c r="H14" s="828"/>
      <c r="I14" s="828"/>
    </row>
    <row r="15" spans="1:9" ht="14.25">
      <c r="A15" s="828" t="s">
        <v>821</v>
      </c>
      <c r="B15" s="828"/>
      <c r="C15" s="828"/>
      <c r="D15" s="828"/>
      <c r="E15" s="828"/>
      <c r="F15" s="828"/>
      <c r="G15" s="828"/>
      <c r="H15" s="828"/>
      <c r="I15" s="828"/>
    </row>
    <row r="16" spans="1:9" ht="14.25">
      <c r="A16" s="828" t="s">
        <v>822</v>
      </c>
      <c r="B16" s="828"/>
      <c r="C16" s="828"/>
      <c r="D16" s="828"/>
      <c r="E16" s="828"/>
      <c r="F16" s="828"/>
      <c r="G16" s="828"/>
      <c r="H16" s="828"/>
      <c r="I16" s="828"/>
    </row>
    <row r="17" spans="1:9" ht="14.25">
      <c r="A17" s="828" t="s">
        <v>823</v>
      </c>
      <c r="B17" s="828"/>
      <c r="C17" s="828"/>
      <c r="D17" s="828"/>
      <c r="E17" s="828"/>
      <c r="F17" s="828"/>
      <c r="G17" s="828"/>
      <c r="H17" s="828"/>
      <c r="I17" s="828"/>
    </row>
    <row r="18" spans="1:9" ht="14.25">
      <c r="A18" s="828" t="s">
        <v>824</v>
      </c>
      <c r="B18" s="828"/>
      <c r="C18" s="828"/>
      <c r="D18" s="828"/>
      <c r="E18" s="828"/>
      <c r="F18" s="828"/>
      <c r="G18" s="828"/>
      <c r="H18" s="828"/>
      <c r="I18" s="828"/>
    </row>
    <row r="19" spans="1:9" ht="14.25">
      <c r="A19" s="828" t="s">
        <v>825</v>
      </c>
      <c r="B19" s="828"/>
      <c r="C19" s="828"/>
      <c r="D19" s="828"/>
      <c r="E19" s="828"/>
      <c r="F19" s="828"/>
      <c r="G19" s="828"/>
      <c r="H19" s="828"/>
      <c r="I19" s="828"/>
    </row>
    <row r="20" spans="1:9" ht="14.25">
      <c r="A20" s="828" t="s">
        <v>826</v>
      </c>
      <c r="B20" s="828"/>
      <c r="C20" s="828"/>
      <c r="D20" s="828"/>
      <c r="E20" s="828"/>
      <c r="F20" s="828"/>
      <c r="G20" s="828"/>
      <c r="H20" s="828"/>
      <c r="I20" s="828"/>
    </row>
    <row r="21" spans="1:9" ht="14.25">
      <c r="A21" s="828" t="s">
        <v>827</v>
      </c>
      <c r="B21" s="828"/>
      <c r="C21" s="828"/>
      <c r="D21" s="828"/>
      <c r="E21" s="828"/>
      <c r="F21" s="828"/>
      <c r="G21" s="828"/>
      <c r="H21" s="828"/>
      <c r="I21" s="828"/>
    </row>
    <row r="22" spans="1:9" ht="14.25">
      <c r="A22" s="828" t="s">
        <v>828</v>
      </c>
      <c r="B22" s="828"/>
      <c r="C22" s="828"/>
      <c r="D22" s="828"/>
      <c r="E22" s="828"/>
      <c r="F22" s="828"/>
      <c r="G22" s="828"/>
      <c r="H22" s="828"/>
      <c r="I22" s="828"/>
    </row>
    <row r="23" spans="1:9" ht="15">
      <c r="A23" s="824"/>
      <c r="B23" s="824"/>
      <c r="C23" s="824"/>
      <c r="D23" s="824"/>
      <c r="E23" s="824"/>
      <c r="F23" s="824"/>
      <c r="G23" s="824"/>
      <c r="H23" s="824"/>
      <c r="I23" s="824"/>
    </row>
    <row r="24" spans="1:9" ht="15">
      <c r="A24" s="824" t="s">
        <v>693</v>
      </c>
      <c r="B24" s="824"/>
      <c r="C24" s="824"/>
      <c r="D24" s="824"/>
      <c r="E24" s="824"/>
      <c r="F24" s="824"/>
      <c r="G24" s="824"/>
      <c r="H24" s="824"/>
      <c r="I24" s="824"/>
    </row>
    <row r="25" spans="1:9" ht="15">
      <c r="A25" s="824" t="s">
        <v>694</v>
      </c>
      <c r="B25" s="824"/>
      <c r="C25" s="824"/>
      <c r="D25" s="824"/>
      <c r="E25" s="824"/>
      <c r="F25" s="824"/>
      <c r="G25" s="824"/>
      <c r="H25" s="824"/>
      <c r="I25" s="824"/>
    </row>
    <row r="26" spans="1:9" ht="15">
      <c r="A26" s="824" t="s">
        <v>695</v>
      </c>
      <c r="B26" s="824"/>
      <c r="C26" s="824"/>
      <c r="D26" s="824"/>
      <c r="E26" s="824"/>
      <c r="F26" s="824"/>
      <c r="G26" s="824"/>
      <c r="H26" s="824"/>
      <c r="I26" s="824"/>
    </row>
    <row r="27" spans="1:9" ht="15">
      <c r="A27" s="852"/>
      <c r="B27" s="852"/>
      <c r="C27" s="852"/>
      <c r="D27" s="852"/>
      <c r="E27" s="852"/>
      <c r="F27" s="852"/>
      <c r="G27" s="852"/>
      <c r="H27" s="852"/>
      <c r="I27" s="852"/>
    </row>
    <row r="28" spans="1:9" ht="15">
      <c r="A28" s="824" t="s">
        <v>829</v>
      </c>
      <c r="B28" s="824"/>
      <c r="C28" s="824"/>
      <c r="D28" s="442"/>
      <c r="E28" s="831" t="s">
        <v>697</v>
      </c>
      <c r="F28" s="831"/>
      <c r="G28" s="831"/>
      <c r="H28" s="831"/>
      <c r="I28" s="831"/>
    </row>
    <row r="29" spans="1:9" ht="29.25" customHeight="1">
      <c r="A29" s="853" t="s">
        <v>698</v>
      </c>
      <c r="B29" s="853"/>
      <c r="C29" s="853"/>
      <c r="D29" s="448"/>
      <c r="E29" s="854" t="s">
        <v>830</v>
      </c>
      <c r="F29" s="854"/>
      <c r="G29" s="854"/>
      <c r="H29" s="854"/>
      <c r="I29" s="854"/>
    </row>
    <row r="30" spans="1:9" ht="15">
      <c r="A30" s="842"/>
      <c r="B30" s="842"/>
      <c r="C30" s="842"/>
      <c r="D30" s="842"/>
      <c r="E30" s="842"/>
      <c r="F30" s="842"/>
      <c r="G30" s="842"/>
      <c r="H30" s="842"/>
      <c r="I30" s="842"/>
    </row>
    <row r="31" spans="1:9" ht="14.25">
      <c r="A31" s="840" t="s">
        <v>710</v>
      </c>
      <c r="B31" s="840"/>
      <c r="C31" s="840"/>
      <c r="D31" s="840"/>
      <c r="E31" s="840"/>
      <c r="F31" s="840"/>
      <c r="G31" s="840"/>
      <c r="H31" s="840"/>
      <c r="I31" s="840"/>
    </row>
    <row r="32" spans="1:9" ht="14.25">
      <c r="A32" s="840" t="s">
        <v>711</v>
      </c>
      <c r="B32" s="840"/>
      <c r="C32" s="840"/>
      <c r="D32" s="840"/>
      <c r="E32" s="840"/>
      <c r="F32" s="840"/>
      <c r="G32" s="840"/>
      <c r="H32" s="840"/>
      <c r="I32" s="840"/>
    </row>
    <row r="33" spans="1:9" ht="15">
      <c r="A33" s="827"/>
      <c r="B33" s="827"/>
      <c r="C33" s="827"/>
      <c r="D33" s="827"/>
      <c r="E33" s="827"/>
      <c r="F33" s="827"/>
      <c r="G33" s="827"/>
      <c r="H33" s="827"/>
      <c r="I33" s="827"/>
    </row>
    <row r="34" spans="1:9" ht="15">
      <c r="A34" s="827"/>
      <c r="B34" s="827"/>
      <c r="C34" s="827"/>
      <c r="D34" s="827"/>
      <c r="E34" s="433" t="s">
        <v>712</v>
      </c>
      <c r="F34" s="446"/>
      <c r="G34" s="433" t="s">
        <v>713</v>
      </c>
      <c r="H34" s="827"/>
      <c r="I34" s="827"/>
    </row>
    <row r="35" spans="1:9" ht="15">
      <c r="A35" s="824" t="s">
        <v>831</v>
      </c>
      <c r="B35" s="824"/>
      <c r="C35" s="824"/>
      <c r="D35" s="824"/>
      <c r="E35" s="442" t="s">
        <v>523</v>
      </c>
      <c r="F35" s="438" t="s">
        <v>523</v>
      </c>
      <c r="G35" s="442"/>
      <c r="H35" s="827"/>
      <c r="I35" s="827"/>
    </row>
    <row r="36" spans="1:9" ht="15">
      <c r="A36" s="824" t="s">
        <v>832</v>
      </c>
      <c r="B36" s="824"/>
      <c r="C36" s="824"/>
      <c r="D36" s="824"/>
      <c r="E36" s="442" t="s">
        <v>523</v>
      </c>
      <c r="F36" s="438" t="s">
        <v>523</v>
      </c>
      <c r="G36" s="448"/>
      <c r="H36" s="827"/>
      <c r="I36" s="827"/>
    </row>
    <row r="37" spans="1:9" ht="15">
      <c r="A37" s="824" t="s">
        <v>833</v>
      </c>
      <c r="B37" s="824"/>
      <c r="C37" s="824"/>
      <c r="D37" s="824"/>
      <c r="E37" s="442" t="s">
        <v>523</v>
      </c>
      <c r="F37" s="438" t="s">
        <v>523</v>
      </c>
      <c r="G37" s="448"/>
      <c r="H37" s="827"/>
      <c r="I37" s="827"/>
    </row>
    <row r="38" spans="1:9" ht="15">
      <c r="A38" s="824" t="s">
        <v>834</v>
      </c>
      <c r="B38" s="824"/>
      <c r="C38" s="824"/>
      <c r="D38" s="824"/>
      <c r="E38" s="442" t="s">
        <v>523</v>
      </c>
      <c r="F38" s="438" t="s">
        <v>523</v>
      </c>
      <c r="G38" s="448"/>
      <c r="H38" s="827"/>
      <c r="I38" s="827"/>
    </row>
    <row r="39" spans="1:9" ht="15">
      <c r="A39" s="827"/>
      <c r="B39" s="827"/>
      <c r="C39" s="827"/>
      <c r="D39" s="827"/>
      <c r="E39" s="827"/>
      <c r="F39" s="827"/>
      <c r="G39" s="827"/>
      <c r="H39" s="827"/>
      <c r="I39" s="827"/>
    </row>
    <row r="40" spans="1:9" ht="15">
      <c r="A40" s="824" t="s">
        <v>835</v>
      </c>
      <c r="B40" s="824"/>
      <c r="C40" s="824"/>
      <c r="D40" s="824"/>
      <c r="E40" s="824"/>
      <c r="F40" s="824"/>
      <c r="G40" s="824"/>
      <c r="H40" s="824"/>
      <c r="I40" s="824"/>
    </row>
    <row r="41" spans="1:9" ht="15">
      <c r="A41" s="824" t="s">
        <v>836</v>
      </c>
      <c r="B41" s="824"/>
      <c r="C41" s="824"/>
      <c r="D41" s="824"/>
      <c r="E41" s="824"/>
      <c r="F41" s="824"/>
      <c r="G41" s="824"/>
      <c r="H41" s="824"/>
      <c r="I41" s="824"/>
    </row>
    <row r="42" spans="1:9" ht="15">
      <c r="A42" s="824" t="s">
        <v>837</v>
      </c>
      <c r="B42" s="824"/>
      <c r="C42" s="824"/>
      <c r="D42" s="824"/>
      <c r="E42" s="824"/>
      <c r="F42" s="824"/>
      <c r="G42" s="824"/>
      <c r="H42" s="824"/>
      <c r="I42" s="824"/>
    </row>
    <row r="43" spans="1:13" ht="15">
      <c r="A43" s="824" t="s">
        <v>838</v>
      </c>
      <c r="B43" s="829"/>
      <c r="C43" s="829"/>
      <c r="D43" s="829"/>
      <c r="E43" s="829"/>
      <c r="F43" s="829"/>
      <c r="G43" s="829"/>
      <c r="H43" s="829"/>
      <c r="I43" s="829"/>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429" t="s">
        <v>638</v>
      </c>
      <c r="B46" s="429"/>
      <c r="C46" s="429"/>
      <c r="D46" s="429"/>
      <c r="E46" s="429"/>
      <c r="F46" s="429"/>
      <c r="G46" s="429"/>
      <c r="H46" s="429"/>
      <c r="I46" s="429"/>
    </row>
    <row r="47" spans="1:9" ht="15">
      <c r="A47" s="429" t="s">
        <v>639</v>
      </c>
      <c r="B47" s="429"/>
      <c r="C47" s="429"/>
      <c r="D47" s="429"/>
      <c r="E47" s="429"/>
      <c r="F47" s="429"/>
      <c r="G47" s="429"/>
      <c r="H47" s="429"/>
      <c r="I47" s="429"/>
    </row>
    <row r="48" spans="1:9" ht="15">
      <c r="A48" s="825" t="s">
        <v>640</v>
      </c>
      <c r="B48" s="825"/>
      <c r="C48" s="825"/>
      <c r="D48" s="825"/>
      <c r="E48" s="825"/>
      <c r="F48" s="825"/>
      <c r="G48" s="825"/>
      <c r="H48" s="825"/>
      <c r="I48" s="825"/>
    </row>
    <row r="49" spans="1:9" ht="14.25">
      <c r="A49" s="826" t="s">
        <v>547</v>
      </c>
      <c r="B49" s="826"/>
      <c r="C49" s="826"/>
      <c r="D49" s="826"/>
      <c r="E49" s="826"/>
      <c r="F49" s="826"/>
      <c r="G49" s="826"/>
      <c r="H49" s="826"/>
      <c r="I49" s="826"/>
    </row>
    <row r="50" spans="1:9" ht="15">
      <c r="A50" s="825" t="s">
        <v>839</v>
      </c>
      <c r="B50" s="825"/>
      <c r="C50" s="825"/>
      <c r="D50" s="825"/>
      <c r="E50" s="825"/>
      <c r="F50" s="825"/>
      <c r="G50" s="825"/>
      <c r="H50" s="825"/>
      <c r="I50" s="825"/>
    </row>
    <row r="51" spans="1:9" ht="15">
      <c r="A51" s="825"/>
      <c r="B51" s="825"/>
      <c r="C51" s="825"/>
      <c r="D51" s="825"/>
      <c r="E51" s="825"/>
      <c r="F51" s="825"/>
      <c r="G51" s="825"/>
      <c r="H51" s="825"/>
      <c r="I51" s="8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5.75">
      <c r="A3" s="808" t="s">
        <v>840</v>
      </c>
      <c r="B3" s="808"/>
      <c r="C3" s="808"/>
      <c r="D3" s="808"/>
      <c r="E3" s="808"/>
      <c r="F3" s="808"/>
      <c r="G3" s="808"/>
      <c r="H3" s="808"/>
      <c r="I3" s="808"/>
      <c r="J3" s="808"/>
      <c r="K3" s="808"/>
      <c r="L3" s="808"/>
    </row>
    <row r="4" spans="1:12" ht="15.75">
      <c r="A4" s="808"/>
      <c r="B4" s="808"/>
      <c r="C4" s="808"/>
      <c r="D4" s="808"/>
      <c r="E4" s="808"/>
      <c r="F4" s="808"/>
      <c r="G4" s="808"/>
      <c r="H4" s="808"/>
      <c r="I4" s="808"/>
      <c r="J4" s="808"/>
      <c r="K4" s="808"/>
      <c r="L4" s="808"/>
    </row>
    <row r="5" spans="1:12" ht="15.75">
      <c r="A5" s="875" t="s">
        <v>722</v>
      </c>
      <c r="B5" s="875"/>
      <c r="C5" s="875"/>
      <c r="D5" s="875"/>
      <c r="E5" s="875"/>
      <c r="F5" s="875"/>
      <c r="G5" s="875"/>
      <c r="H5" s="455" t="s">
        <v>523</v>
      </c>
      <c r="I5" s="808"/>
      <c r="J5" s="808"/>
      <c r="K5" s="808"/>
      <c r="L5" s="808"/>
    </row>
    <row r="6" spans="1:12" ht="15.75">
      <c r="A6" s="875" t="s">
        <v>723</v>
      </c>
      <c r="B6" s="875"/>
      <c r="C6" s="808"/>
      <c r="D6" s="808"/>
      <c r="E6" s="808"/>
      <c r="F6" s="808"/>
      <c r="G6" s="808"/>
      <c r="H6" s="808"/>
      <c r="I6" s="808"/>
      <c r="J6" s="808"/>
      <c r="K6" s="808"/>
      <c r="L6" s="808"/>
    </row>
    <row r="7" spans="1:12" ht="15.75">
      <c r="A7" s="877"/>
      <c r="B7" s="877"/>
      <c r="C7" s="877"/>
      <c r="D7" s="877"/>
      <c r="E7" s="877"/>
      <c r="F7" s="877"/>
      <c r="G7" s="877"/>
      <c r="H7" s="877"/>
      <c r="I7" s="877"/>
      <c r="J7" s="877"/>
      <c r="K7" s="877"/>
      <c r="L7" s="877"/>
    </row>
    <row r="8" spans="1:12" ht="15.75">
      <c r="A8" s="808" t="s">
        <v>724</v>
      </c>
      <c r="B8" s="808"/>
      <c r="C8" s="808"/>
      <c r="D8" s="808"/>
      <c r="E8" s="808"/>
      <c r="F8" s="808"/>
      <c r="G8" s="808"/>
      <c r="H8" s="808"/>
      <c r="I8" s="808"/>
      <c r="J8" s="808"/>
      <c r="K8" s="808"/>
      <c r="L8" s="808"/>
    </row>
    <row r="9" spans="1:12" ht="48.75" customHeight="1">
      <c r="A9" s="417"/>
      <c r="B9" s="462" t="s">
        <v>725</v>
      </c>
      <c r="C9" s="463"/>
      <c r="D9" s="464" t="s">
        <v>726</v>
      </c>
      <c r="E9" s="465"/>
      <c r="F9" s="466" t="s">
        <v>727</v>
      </c>
      <c r="G9" s="467"/>
      <c r="H9" s="464" t="s">
        <v>728</v>
      </c>
      <c r="I9" s="417"/>
      <c r="J9" s="464" t="s">
        <v>729</v>
      </c>
      <c r="K9" s="417"/>
      <c r="L9" s="417"/>
    </row>
    <row r="10" spans="1:12" ht="15.75">
      <c r="A10" s="417" t="s">
        <v>730</v>
      </c>
      <c r="B10" s="455" t="s">
        <v>523</v>
      </c>
      <c r="C10" s="417"/>
      <c r="D10" s="455" t="s">
        <v>523</v>
      </c>
      <c r="E10" s="417"/>
      <c r="F10" s="455" t="s">
        <v>523</v>
      </c>
      <c r="G10" s="417"/>
      <c r="H10" s="455" t="s">
        <v>523</v>
      </c>
      <c r="I10" s="417"/>
      <c r="J10" s="455" t="s">
        <v>523</v>
      </c>
      <c r="K10" s="417"/>
      <c r="L10" s="417"/>
    </row>
    <row r="11" spans="1:12" ht="110.25">
      <c r="A11" s="463" t="s">
        <v>732</v>
      </c>
      <c r="B11" s="456" t="s">
        <v>523</v>
      </c>
      <c r="C11" s="468"/>
      <c r="D11" s="456" t="s">
        <v>523</v>
      </c>
      <c r="E11" s="468"/>
      <c r="F11" s="456" t="s">
        <v>523</v>
      </c>
      <c r="G11" s="468"/>
      <c r="H11" s="458" t="s">
        <v>523</v>
      </c>
      <c r="I11" s="417"/>
      <c r="J11" s="456" t="s">
        <v>523</v>
      </c>
      <c r="K11" s="417"/>
      <c r="L11" s="417"/>
    </row>
    <row r="12" spans="1:12" ht="15.75">
      <c r="A12" s="417" t="s">
        <v>733</v>
      </c>
      <c r="B12" s="455" t="s">
        <v>523</v>
      </c>
      <c r="C12" s="417"/>
      <c r="D12" s="455" t="s">
        <v>523</v>
      </c>
      <c r="E12" s="417"/>
      <c r="F12" s="455" t="s">
        <v>523</v>
      </c>
      <c r="G12" s="417"/>
      <c r="H12" s="459" t="s">
        <v>523</v>
      </c>
      <c r="I12" s="417"/>
      <c r="J12" s="455" t="s">
        <v>523</v>
      </c>
      <c r="K12" s="417"/>
      <c r="L12" s="417"/>
    </row>
    <row r="13" spans="1:12" ht="15.75">
      <c r="A13" s="876"/>
      <c r="B13" s="876"/>
      <c r="C13" s="876"/>
      <c r="D13" s="876"/>
      <c r="E13" s="876"/>
      <c r="F13" s="876"/>
      <c r="G13" s="876"/>
      <c r="H13" s="876"/>
      <c r="I13" s="876"/>
      <c r="J13" s="876"/>
      <c r="K13" s="876"/>
      <c r="L13" s="876"/>
    </row>
    <row r="14" spans="1:12" ht="15.75">
      <c r="A14" s="870" t="s">
        <v>734</v>
      </c>
      <c r="B14" s="870"/>
      <c r="C14" s="870"/>
      <c r="D14" s="870"/>
      <c r="E14" s="870"/>
      <c r="F14" s="870"/>
      <c r="G14" s="870"/>
      <c r="H14" s="870"/>
      <c r="I14" s="870"/>
      <c r="J14" s="870"/>
      <c r="K14" s="870"/>
      <c r="L14" s="870"/>
    </row>
    <row r="15" spans="1:12" ht="15.75">
      <c r="A15" s="870" t="s">
        <v>735</v>
      </c>
      <c r="B15" s="870"/>
      <c r="C15" s="870"/>
      <c r="D15" s="870"/>
      <c r="E15" s="870"/>
      <c r="F15" s="870"/>
      <c r="G15" s="870"/>
      <c r="H15" s="870"/>
      <c r="I15" s="870"/>
      <c r="J15" s="870"/>
      <c r="K15" s="870"/>
      <c r="L15" s="870"/>
    </row>
    <row r="16" spans="1:12" ht="15.75">
      <c r="A16" s="877"/>
      <c r="B16" s="877"/>
      <c r="C16" s="877"/>
      <c r="D16" s="877"/>
      <c r="E16" s="877"/>
      <c r="F16" s="877"/>
      <c r="G16" s="877"/>
      <c r="H16" s="877"/>
      <c r="I16" s="877"/>
      <c r="J16" s="877"/>
      <c r="K16" s="877"/>
      <c r="L16" s="877"/>
    </row>
    <row r="17" spans="1:12" ht="15.75" customHeight="1">
      <c r="A17" s="878" t="s">
        <v>736</v>
      </c>
      <c r="B17" s="878"/>
      <c r="C17" s="878"/>
      <c r="D17" s="878"/>
      <c r="E17" s="878"/>
      <c r="F17" s="878"/>
      <c r="G17" s="878"/>
      <c r="H17" s="878"/>
      <c r="I17" s="878"/>
      <c r="J17" s="878"/>
      <c r="K17" s="878"/>
      <c r="L17" s="878"/>
    </row>
    <row r="18" spans="1:12" ht="15.75">
      <c r="A18" s="876"/>
      <c r="B18" s="876"/>
      <c r="C18" s="876"/>
      <c r="D18" s="876"/>
      <c r="E18" s="876"/>
      <c r="F18" s="876"/>
      <c r="G18" s="876"/>
      <c r="H18" s="399" t="s">
        <v>737</v>
      </c>
      <c r="I18" s="417"/>
      <c r="J18" s="399" t="s">
        <v>738</v>
      </c>
      <c r="K18" s="876"/>
      <c r="L18" s="876"/>
    </row>
    <row r="19" spans="1:12" ht="15.75">
      <c r="A19" s="870" t="s">
        <v>739</v>
      </c>
      <c r="B19" s="870"/>
      <c r="C19" s="870"/>
      <c r="D19" s="870"/>
      <c r="E19" s="870"/>
      <c r="F19" s="870"/>
      <c r="G19" s="417"/>
      <c r="H19" s="455" t="s">
        <v>523</v>
      </c>
      <c r="I19" s="417"/>
      <c r="J19" s="455" t="s">
        <v>523</v>
      </c>
      <c r="K19" s="876"/>
      <c r="L19" s="876"/>
    </row>
    <row r="20" spans="1:12" ht="15.75">
      <c r="A20" s="870" t="s">
        <v>740</v>
      </c>
      <c r="B20" s="870"/>
      <c r="C20" s="870"/>
      <c r="D20" s="870"/>
      <c r="E20" s="870"/>
      <c r="F20" s="870"/>
      <c r="G20" s="417"/>
      <c r="H20" s="455" t="s">
        <v>523</v>
      </c>
      <c r="I20" s="417"/>
      <c r="J20" s="455" t="s">
        <v>523</v>
      </c>
      <c r="K20" s="876"/>
      <c r="L20" s="876"/>
    </row>
    <row r="21" spans="1:12" ht="15.75">
      <c r="A21" s="870" t="s">
        <v>741</v>
      </c>
      <c r="B21" s="870"/>
      <c r="C21" s="870"/>
      <c r="D21" s="870"/>
      <c r="E21" s="870"/>
      <c r="F21" s="870"/>
      <c r="G21" s="417"/>
      <c r="H21" s="455" t="s">
        <v>523</v>
      </c>
      <c r="I21" s="417"/>
      <c r="J21" s="455" t="s">
        <v>523</v>
      </c>
      <c r="K21" s="876"/>
      <c r="L21" s="876"/>
    </row>
    <row r="22" spans="1:12" ht="15.75">
      <c r="A22" s="870" t="s">
        <v>742</v>
      </c>
      <c r="B22" s="870"/>
      <c r="C22" s="870"/>
      <c r="D22" s="870"/>
      <c r="E22" s="870"/>
      <c r="F22" s="870"/>
      <c r="G22" s="469"/>
      <c r="H22" s="455" t="s">
        <v>523</v>
      </c>
      <c r="I22" s="469"/>
      <c r="J22" s="455" t="s">
        <v>523</v>
      </c>
      <c r="K22" s="808"/>
      <c r="L22" s="808"/>
    </row>
    <row r="23" spans="1:12" ht="15.75">
      <c r="A23" s="870" t="s">
        <v>743</v>
      </c>
      <c r="B23" s="870"/>
      <c r="C23" s="870"/>
      <c r="D23" s="870"/>
      <c r="E23" s="870"/>
      <c r="F23" s="870"/>
      <c r="G23" s="417"/>
      <c r="H23" s="417"/>
      <c r="I23" s="417"/>
      <c r="J23" s="455" t="s">
        <v>523</v>
      </c>
      <c r="K23" s="876"/>
      <c r="L23" s="876"/>
    </row>
    <row r="24" spans="1:12" ht="15.75">
      <c r="A24" s="876"/>
      <c r="B24" s="876"/>
      <c r="C24" s="876"/>
      <c r="D24" s="876"/>
      <c r="E24" s="876"/>
      <c r="F24" s="876"/>
      <c r="G24" s="876"/>
      <c r="H24" s="876"/>
      <c r="I24" s="876"/>
      <c r="J24" s="876"/>
      <c r="K24" s="876"/>
      <c r="L24" s="876"/>
    </row>
    <row r="25" spans="1:12" ht="15.75">
      <c r="A25" s="870" t="s">
        <v>744</v>
      </c>
      <c r="B25" s="870"/>
      <c r="C25" s="870"/>
      <c r="D25" s="870"/>
      <c r="E25" s="870"/>
      <c r="F25" s="870"/>
      <c r="G25" s="870"/>
      <c r="H25" s="870"/>
      <c r="I25" s="870"/>
      <c r="J25" s="870"/>
      <c r="K25" s="870"/>
      <c r="L25" s="870"/>
    </row>
    <row r="26" spans="1:12" ht="15.75">
      <c r="A26" s="870" t="s">
        <v>745</v>
      </c>
      <c r="B26" s="870"/>
      <c r="C26" s="870"/>
      <c r="D26" s="870"/>
      <c r="E26" s="870"/>
      <c r="F26" s="870"/>
      <c r="G26" s="870"/>
      <c r="H26" s="870"/>
      <c r="I26" s="870"/>
      <c r="J26" s="870"/>
      <c r="K26" s="870"/>
      <c r="L26" s="870"/>
    </row>
    <row r="27" spans="1:12" ht="15.75">
      <c r="A27" s="870" t="s">
        <v>746</v>
      </c>
      <c r="B27" s="870"/>
      <c r="C27" s="870"/>
      <c r="D27" s="870"/>
      <c r="E27" s="870"/>
      <c r="F27" s="870"/>
      <c r="G27" s="870"/>
      <c r="H27" s="870"/>
      <c r="I27" s="870"/>
      <c r="J27" s="870"/>
      <c r="K27" s="870"/>
      <c r="L27" s="870"/>
    </row>
    <row r="28" spans="1:12" ht="15.75">
      <c r="A28" s="870" t="s">
        <v>747</v>
      </c>
      <c r="B28" s="870"/>
      <c r="C28" s="870"/>
      <c r="D28" s="870"/>
      <c r="E28" s="870"/>
      <c r="F28" s="870"/>
      <c r="G28" s="870"/>
      <c r="H28" s="870"/>
      <c r="I28" s="870"/>
      <c r="J28" s="870"/>
      <c r="K28" s="870"/>
      <c r="L28" s="870"/>
    </row>
    <row r="29" spans="1:12" ht="15.75">
      <c r="A29" s="873"/>
      <c r="B29" s="873"/>
      <c r="C29" s="873"/>
      <c r="D29" s="873"/>
      <c r="E29" s="873"/>
      <c r="F29" s="873"/>
      <c r="G29" s="873"/>
      <c r="H29" s="873"/>
      <c r="I29" s="873"/>
      <c r="J29" s="873"/>
      <c r="K29" s="873"/>
      <c r="L29" s="873"/>
    </row>
    <row r="30" spans="1:12" ht="15.75">
      <c r="A30" s="874" t="s">
        <v>841</v>
      </c>
      <c r="B30" s="874"/>
      <c r="C30" s="874"/>
      <c r="D30" s="874"/>
      <c r="E30" s="874"/>
      <c r="F30" s="874"/>
      <c r="G30" s="874"/>
      <c r="H30" s="874"/>
      <c r="I30" s="874"/>
      <c r="J30" s="874"/>
      <c r="K30" s="874"/>
      <c r="L30" s="874"/>
    </row>
    <row r="31" spans="1:12" ht="15.75">
      <c r="A31" s="469" t="s">
        <v>842</v>
      </c>
      <c r="B31" s="855"/>
      <c r="C31" s="855"/>
      <c r="D31" s="870" t="s">
        <v>596</v>
      </c>
      <c r="E31" s="870"/>
      <c r="F31" s="870"/>
      <c r="G31" s="870"/>
      <c r="H31" s="870"/>
      <c r="I31" s="870"/>
      <c r="J31" s="870"/>
      <c r="K31" s="870"/>
      <c r="L31" s="870"/>
    </row>
    <row r="32" spans="1:12" ht="15.75">
      <c r="A32" s="417"/>
      <c r="B32" s="870" t="s">
        <v>843</v>
      </c>
      <c r="C32" s="870"/>
      <c r="D32" s="870"/>
      <c r="E32" s="870"/>
      <c r="F32" s="870"/>
      <c r="G32" s="870"/>
      <c r="H32" s="870"/>
      <c r="I32" s="870"/>
      <c r="J32" s="870"/>
      <c r="K32" s="870"/>
      <c r="L32" s="870"/>
    </row>
    <row r="33" spans="1:12" ht="15.75">
      <c r="A33" s="870"/>
      <c r="B33" s="870"/>
      <c r="C33" s="870"/>
      <c r="D33" s="870"/>
      <c r="E33" s="870"/>
      <c r="F33" s="870"/>
      <c r="G33" s="870"/>
      <c r="H33" s="870"/>
      <c r="I33" s="870"/>
      <c r="J33" s="870"/>
      <c r="K33" s="870"/>
      <c r="L33" s="870"/>
    </row>
    <row r="34" spans="1:12" ht="15.75">
      <c r="A34" s="875" t="s">
        <v>844</v>
      </c>
      <c r="B34" s="875"/>
      <c r="C34" s="875"/>
      <c r="D34" s="875"/>
      <c r="E34" s="875"/>
      <c r="F34" s="875"/>
      <c r="G34" s="875"/>
      <c r="H34" s="875"/>
      <c r="I34" s="875"/>
      <c r="J34" s="875"/>
      <c r="K34" s="875"/>
      <c r="L34" s="875"/>
    </row>
    <row r="35" spans="1:12" ht="15.75">
      <c r="A35" s="455"/>
      <c r="B35" s="870" t="s">
        <v>596</v>
      </c>
      <c r="C35" s="870"/>
      <c r="D35" s="870"/>
      <c r="E35" s="870"/>
      <c r="F35" s="870"/>
      <c r="G35" s="870"/>
      <c r="H35" s="870"/>
      <c r="I35" s="870"/>
      <c r="J35" s="870"/>
      <c r="K35" s="870"/>
      <c r="L35" s="870"/>
    </row>
    <row r="36" spans="1:12" ht="15.75">
      <c r="A36" s="870" t="s">
        <v>845</v>
      </c>
      <c r="B36" s="870"/>
      <c r="C36" s="876"/>
      <c r="D36" s="876"/>
      <c r="E36" s="876"/>
      <c r="F36" s="876"/>
      <c r="G36" s="876"/>
      <c r="H36" s="876"/>
      <c r="I36" s="876"/>
      <c r="J36" s="876"/>
      <c r="K36" s="876"/>
      <c r="L36" s="876"/>
    </row>
    <row r="37" spans="1:12" ht="15.75">
      <c r="A37" s="872"/>
      <c r="B37" s="872"/>
      <c r="C37" s="872"/>
      <c r="D37" s="872"/>
      <c r="E37" s="872"/>
      <c r="F37" s="872"/>
      <c r="G37" s="872"/>
      <c r="H37" s="872"/>
      <c r="I37" s="872"/>
      <c r="J37" s="872"/>
      <c r="K37" s="872"/>
      <c r="L37" s="872"/>
    </row>
    <row r="38" spans="1:12" ht="15.75">
      <c r="A38" s="808" t="s">
        <v>752</v>
      </c>
      <c r="B38" s="808"/>
      <c r="C38" s="808"/>
      <c r="D38" s="808"/>
      <c r="E38" s="808"/>
      <c r="F38" s="808"/>
      <c r="G38" s="808"/>
      <c r="H38" s="808"/>
      <c r="I38" s="808"/>
      <c r="J38" s="808"/>
      <c r="K38" s="808"/>
      <c r="L38" s="808"/>
    </row>
    <row r="39" spans="1:12" ht="15.75">
      <c r="A39" s="870" t="s">
        <v>753</v>
      </c>
      <c r="B39" s="870"/>
      <c r="C39" s="870"/>
      <c r="D39" s="870"/>
      <c r="E39" s="870"/>
      <c r="F39" s="870"/>
      <c r="G39" s="870"/>
      <c r="H39" s="870"/>
      <c r="I39" s="870"/>
      <c r="J39" s="870"/>
      <c r="K39" s="870"/>
      <c r="L39" s="870"/>
    </row>
    <row r="40" spans="1:12" ht="15.75">
      <c r="A40" s="870" t="s">
        <v>754</v>
      </c>
      <c r="B40" s="870"/>
      <c r="C40" s="870"/>
      <c r="D40" s="870"/>
      <c r="E40" s="870"/>
      <c r="F40" s="870"/>
      <c r="G40" s="870"/>
      <c r="H40" s="870"/>
      <c r="I40" s="870"/>
      <c r="J40" s="870"/>
      <c r="K40" s="870"/>
      <c r="L40" s="870"/>
    </row>
    <row r="41" spans="1:12" ht="15.75">
      <c r="A41" s="870" t="s">
        <v>755</v>
      </c>
      <c r="B41" s="870"/>
      <c r="C41" s="870"/>
      <c r="D41" s="870"/>
      <c r="E41" s="870"/>
      <c r="F41" s="870"/>
      <c r="G41" s="870"/>
      <c r="H41" s="870"/>
      <c r="I41" s="870"/>
      <c r="J41" s="870"/>
      <c r="K41" s="870"/>
      <c r="L41" s="870"/>
    </row>
    <row r="42" spans="1:12" ht="15.75">
      <c r="A42" s="417"/>
      <c r="B42" s="870" t="s">
        <v>756</v>
      </c>
      <c r="C42" s="870"/>
      <c r="D42" s="870"/>
      <c r="E42" s="870"/>
      <c r="F42" s="870"/>
      <c r="G42" s="870"/>
      <c r="H42" s="870"/>
      <c r="I42" s="417"/>
      <c r="J42" s="455" t="s">
        <v>523</v>
      </c>
      <c r="K42" s="417"/>
      <c r="L42" s="417"/>
    </row>
    <row r="43" spans="1:13" ht="15.75">
      <c r="A43" s="417"/>
      <c r="B43" s="871" t="s">
        <v>757</v>
      </c>
      <c r="C43" s="871"/>
      <c r="D43" s="871"/>
      <c r="E43" s="871"/>
      <c r="F43" s="871"/>
      <c r="G43" s="871"/>
      <c r="H43" s="871"/>
      <c r="I43" s="470"/>
      <c r="J43" s="455" t="s">
        <v>523</v>
      </c>
      <c r="K43" s="470"/>
      <c r="L43" s="470"/>
      <c r="M43" s="223"/>
    </row>
    <row r="44" spans="1:12" ht="12.75" customHeight="1">
      <c r="A44" s="417"/>
      <c r="B44" s="417"/>
      <c r="C44" s="417"/>
      <c r="D44" s="417"/>
      <c r="E44" s="417"/>
      <c r="F44" s="417"/>
      <c r="G44" s="417"/>
      <c r="H44" s="417"/>
      <c r="I44" s="417"/>
      <c r="J44" s="417"/>
      <c r="K44" s="417"/>
      <c r="L44" s="417"/>
    </row>
    <row r="45" spans="1:12" ht="12.75" customHeight="1">
      <c r="A45" s="806" t="s">
        <v>846</v>
      </c>
      <c r="B45" s="806"/>
      <c r="C45" s="806"/>
      <c r="D45" s="806"/>
      <c r="E45" s="806"/>
      <c r="F45" s="806"/>
      <c r="G45" s="806"/>
      <c r="H45" s="806"/>
      <c r="I45" s="806"/>
      <c r="J45" s="806"/>
      <c r="K45" s="806"/>
      <c r="L45" s="806"/>
    </row>
    <row r="46" spans="1:12" ht="12.75" customHeight="1">
      <c r="A46" s="417"/>
      <c r="B46" s="417"/>
      <c r="C46" s="417"/>
      <c r="D46" s="417"/>
      <c r="E46" s="417"/>
      <c r="F46" s="417"/>
      <c r="G46" s="417"/>
      <c r="H46" s="417"/>
      <c r="I46" s="417"/>
      <c r="J46" s="417"/>
      <c r="K46" s="417"/>
      <c r="L46" s="417"/>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847" t="s">
        <v>847</v>
      </c>
      <c r="B1" s="847"/>
      <c r="C1" s="847"/>
      <c r="D1" s="847"/>
      <c r="E1" s="847"/>
      <c r="F1" s="847"/>
      <c r="G1" s="847"/>
      <c r="H1" s="847"/>
      <c r="I1" s="847"/>
    </row>
    <row r="2" spans="1:9" ht="33">
      <c r="A2" s="807" t="s">
        <v>817</v>
      </c>
      <c r="B2" s="807"/>
      <c r="C2" s="807"/>
      <c r="D2" s="807"/>
      <c r="E2" s="807"/>
      <c r="F2" s="807"/>
      <c r="G2" s="807"/>
      <c r="H2" s="807"/>
      <c r="I2" s="807"/>
    </row>
    <row r="3" spans="1:9" ht="14.25" customHeight="1">
      <c r="A3" s="807" t="s">
        <v>848</v>
      </c>
      <c r="B3" s="807"/>
      <c r="C3" s="807"/>
      <c r="D3" s="807"/>
      <c r="E3" s="807"/>
      <c r="F3" s="807"/>
      <c r="G3" s="807"/>
      <c r="H3" s="807"/>
      <c r="I3" s="807"/>
    </row>
    <row r="4" spans="1:9" ht="14.25" customHeight="1">
      <c r="A4" s="807"/>
      <c r="B4" s="807"/>
      <c r="C4" s="807"/>
      <c r="D4" s="807"/>
      <c r="E4" s="807"/>
      <c r="F4" s="807"/>
      <c r="G4" s="807"/>
      <c r="H4" s="807"/>
      <c r="I4" s="807"/>
    </row>
    <row r="5" spans="1:9" ht="12.75">
      <c r="A5" s="843"/>
      <c r="B5" s="843"/>
      <c r="C5" s="843"/>
      <c r="D5" s="843"/>
      <c r="E5" s="843"/>
      <c r="F5" s="843"/>
      <c r="G5" s="843"/>
      <c r="H5" s="843"/>
      <c r="I5" s="843"/>
    </row>
    <row r="6" spans="1:9" ht="15">
      <c r="A6" s="429" t="s">
        <v>572</v>
      </c>
      <c r="B6" s="842" t="str">
        <f>(eff_desc)</f>
        <v>CHI-HIGGINS CITY (2020)</v>
      </c>
      <c r="C6" s="842"/>
      <c r="D6" s="842"/>
      <c r="E6" s="842"/>
      <c r="F6" s="842"/>
      <c r="G6" s="842"/>
      <c r="H6" s="842"/>
      <c r="I6" s="842"/>
    </row>
    <row r="7" spans="1:9" ht="15">
      <c r="A7" s="824" t="s">
        <v>819</v>
      </c>
      <c r="B7" s="824"/>
      <c r="C7" s="824"/>
      <c r="D7" s="461">
        <f>(timeofmeeting)</f>
        <v>0</v>
      </c>
      <c r="E7" s="879">
        <f>(dateofmeeting)</f>
        <v>0</v>
      </c>
      <c r="F7" s="879"/>
      <c r="G7" s="879"/>
      <c r="H7" s="471"/>
      <c r="I7" s="471"/>
    </row>
    <row r="8" spans="1:9" ht="15">
      <c r="A8" s="446" t="s">
        <v>688</v>
      </c>
      <c r="B8" s="842">
        <f>(nameofroom_building_physicallocation)</f>
        <v>0</v>
      </c>
      <c r="C8" s="842"/>
      <c r="D8" s="842"/>
      <c r="E8" s="842"/>
      <c r="F8" s="842"/>
      <c r="G8" s="842"/>
      <c r="H8" s="842"/>
      <c r="I8" s="842"/>
    </row>
    <row r="9" spans="1:9" ht="15">
      <c r="A9" s="842">
        <f>(city_state)</f>
        <v>0</v>
      </c>
      <c r="B9" s="842"/>
      <c r="C9" s="842"/>
      <c r="D9" s="842"/>
      <c r="E9" s="842"/>
      <c r="F9" s="842"/>
      <c r="G9" s="842"/>
      <c r="H9" s="842"/>
      <c r="I9" s="842"/>
    </row>
    <row r="10" spans="1:9" ht="15">
      <c r="A10" s="824"/>
      <c r="B10" s="824"/>
      <c r="C10" s="824"/>
      <c r="D10" s="824"/>
      <c r="E10" s="824"/>
      <c r="F10" s="824"/>
      <c r="G10" s="824"/>
      <c r="H10" s="824"/>
      <c r="I10" s="824"/>
    </row>
    <row r="11" spans="1:9" ht="15">
      <c r="A11" s="824"/>
      <c r="B11" s="824"/>
      <c r="C11" s="824"/>
      <c r="D11" s="824"/>
      <c r="E11" s="824"/>
      <c r="F11" s="824"/>
      <c r="G11" s="824"/>
      <c r="H11" s="824"/>
      <c r="I11" s="824"/>
    </row>
    <row r="12" spans="1:9" ht="14.25">
      <c r="A12" s="828" t="s">
        <v>849</v>
      </c>
      <c r="B12" s="828"/>
      <c r="C12" s="828"/>
      <c r="D12" s="828"/>
      <c r="E12" s="828"/>
      <c r="F12" s="828"/>
      <c r="G12" s="828"/>
      <c r="H12" s="828"/>
      <c r="I12" s="828"/>
    </row>
    <row r="13" spans="1:9" ht="14.25">
      <c r="A13" s="828" t="s">
        <v>850</v>
      </c>
      <c r="B13" s="828"/>
      <c r="C13" s="828"/>
      <c r="D13" s="828"/>
      <c r="E13" s="828"/>
      <c r="F13" s="828"/>
      <c r="G13" s="828"/>
      <c r="H13" s="828"/>
      <c r="I13" s="828"/>
    </row>
    <row r="14" spans="1:9" ht="15">
      <c r="A14" s="827"/>
      <c r="B14" s="827"/>
      <c r="C14" s="827"/>
      <c r="D14" s="827"/>
      <c r="E14" s="827"/>
      <c r="F14" s="827"/>
      <c r="G14" s="827"/>
      <c r="H14" s="827"/>
      <c r="I14" s="827"/>
    </row>
    <row r="15" spans="1:9" ht="15">
      <c r="A15" s="842"/>
      <c r="B15" s="842"/>
      <c r="C15" s="842"/>
      <c r="D15" s="842"/>
      <c r="E15" s="842"/>
      <c r="F15" s="842"/>
      <c r="G15" s="842"/>
      <c r="H15" s="842"/>
      <c r="I15" s="842"/>
    </row>
    <row r="16" spans="1:9" ht="15">
      <c r="A16" s="835"/>
      <c r="B16" s="835"/>
      <c r="C16" s="835"/>
      <c r="D16" s="835"/>
      <c r="E16" s="835"/>
      <c r="F16" s="835"/>
      <c r="G16" s="835"/>
      <c r="H16" s="835"/>
      <c r="I16" s="835"/>
    </row>
    <row r="17" spans="1:9" ht="15">
      <c r="A17" s="827"/>
      <c r="B17" s="827"/>
      <c r="C17" s="827"/>
      <c r="D17" s="827"/>
      <c r="E17" s="827"/>
      <c r="F17" s="827"/>
      <c r="G17" s="827"/>
      <c r="H17" s="827"/>
      <c r="I17" s="827"/>
    </row>
    <row r="18" spans="1:9" ht="14.25">
      <c r="A18" s="840" t="s">
        <v>701</v>
      </c>
      <c r="B18" s="840"/>
      <c r="C18" s="840"/>
      <c r="D18" s="840"/>
      <c r="E18" s="840"/>
      <c r="F18" s="840"/>
      <c r="G18" s="840"/>
      <c r="H18" s="840"/>
      <c r="I18" s="840"/>
    </row>
    <row r="19" spans="1:9" ht="15">
      <c r="A19" s="827"/>
      <c r="B19" s="827"/>
      <c r="C19" s="827"/>
      <c r="D19" s="827"/>
      <c r="E19" s="827"/>
      <c r="F19" s="827"/>
      <c r="G19" s="827"/>
      <c r="H19" s="827"/>
      <c r="I19" s="827"/>
    </row>
    <row r="20" spans="1:9" ht="15">
      <c r="A20" s="824" t="s">
        <v>702</v>
      </c>
      <c r="B20" s="824"/>
      <c r="C20" s="824"/>
      <c r="D20" s="824"/>
      <c r="E20" s="824"/>
      <c r="F20" s="824"/>
      <c r="G20" s="824"/>
      <c r="H20" s="824"/>
      <c r="I20" s="824"/>
    </row>
    <row r="21" spans="1:9" ht="15">
      <c r="A21" s="824" t="s">
        <v>703</v>
      </c>
      <c r="B21" s="824"/>
      <c r="C21" s="824"/>
      <c r="D21" s="824"/>
      <c r="E21" s="824"/>
      <c r="F21" s="824"/>
      <c r="G21" s="824"/>
      <c r="H21" s="824"/>
      <c r="I21" s="824"/>
    </row>
    <row r="22" spans="1:9" ht="15">
      <c r="A22" s="824" t="s">
        <v>704</v>
      </c>
      <c r="B22" s="824"/>
      <c r="C22" s="824"/>
      <c r="D22" s="824"/>
      <c r="E22" s="824"/>
      <c r="F22" s="824"/>
      <c r="G22" s="824"/>
      <c r="H22" s="824"/>
      <c r="I22" s="824"/>
    </row>
    <row r="23" spans="1:9" ht="15">
      <c r="A23" s="824"/>
      <c r="B23" s="824"/>
      <c r="C23" s="824"/>
      <c r="D23" s="824"/>
      <c r="E23" s="824"/>
      <c r="F23" s="824"/>
      <c r="G23" s="824"/>
      <c r="H23" s="824"/>
      <c r="I23" s="824"/>
    </row>
    <row r="24" spans="1:9" ht="15">
      <c r="A24" s="824" t="s">
        <v>705</v>
      </c>
      <c r="B24" s="824"/>
      <c r="C24" s="824"/>
      <c r="D24" s="472"/>
      <c r="E24" s="446" t="s">
        <v>851</v>
      </c>
      <c r="F24" s="472"/>
      <c r="G24" s="446" t="s">
        <v>852</v>
      </c>
      <c r="H24" s="827"/>
      <c r="I24" s="827"/>
    </row>
    <row r="25" spans="1:9" ht="15">
      <c r="A25" s="824" t="s">
        <v>708</v>
      </c>
      <c r="B25" s="824"/>
      <c r="C25" s="824"/>
      <c r="D25" s="473"/>
      <c r="E25" s="446" t="s">
        <v>851</v>
      </c>
      <c r="F25" s="474"/>
      <c r="G25" s="446" t="s">
        <v>852</v>
      </c>
      <c r="H25" s="827"/>
      <c r="I25" s="827"/>
    </row>
    <row r="26" spans="1:9" ht="15">
      <c r="A26" s="824" t="s">
        <v>709</v>
      </c>
      <c r="B26" s="824"/>
      <c r="C26" s="824"/>
      <c r="D26" s="473"/>
      <c r="E26" s="446" t="s">
        <v>851</v>
      </c>
      <c r="F26" s="473"/>
      <c r="G26" s="446" t="s">
        <v>852</v>
      </c>
      <c r="H26" s="827"/>
      <c r="I26" s="827"/>
    </row>
    <row r="27" spans="1:9" ht="15">
      <c r="A27" s="827"/>
      <c r="B27" s="827"/>
      <c r="C27" s="827"/>
      <c r="D27" s="827"/>
      <c r="E27" s="827"/>
      <c r="F27" s="827"/>
      <c r="G27" s="827"/>
      <c r="H27" s="827"/>
      <c r="I27" s="827"/>
    </row>
    <row r="28" spans="1:9" ht="15">
      <c r="A28" s="827"/>
      <c r="B28" s="827"/>
      <c r="C28" s="827"/>
      <c r="D28" s="827"/>
      <c r="E28" s="827"/>
      <c r="F28" s="827"/>
      <c r="G28" s="827"/>
      <c r="H28" s="827"/>
      <c r="I28" s="827"/>
    </row>
    <row r="29" spans="1:9" ht="15">
      <c r="A29" s="827"/>
      <c r="B29" s="827"/>
      <c r="C29" s="827"/>
      <c r="D29" s="827"/>
      <c r="E29" s="827"/>
      <c r="F29" s="827"/>
      <c r="G29" s="827"/>
      <c r="H29" s="827"/>
      <c r="I29" s="827"/>
    </row>
    <row r="30" spans="1:9" ht="15">
      <c r="A30" s="827"/>
      <c r="B30" s="827"/>
      <c r="C30" s="827"/>
      <c r="D30" s="827"/>
      <c r="E30" s="827"/>
      <c r="F30" s="827"/>
      <c r="G30" s="827"/>
      <c r="H30" s="827"/>
      <c r="I30" s="827"/>
    </row>
    <row r="31" spans="1:9" ht="15">
      <c r="A31" s="827"/>
      <c r="B31" s="827"/>
      <c r="C31" s="827"/>
      <c r="D31" s="827"/>
      <c r="E31" s="827"/>
      <c r="F31" s="827"/>
      <c r="G31" s="827"/>
      <c r="H31" s="827"/>
      <c r="I31" s="827"/>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80"/>
      <c r="B34" s="880"/>
      <c r="C34" s="880"/>
      <c r="D34" s="880"/>
      <c r="E34" s="880"/>
      <c r="F34" s="880"/>
      <c r="G34" s="880"/>
      <c r="H34" s="880"/>
      <c r="I34" s="880"/>
    </row>
    <row r="35" spans="1:9" ht="15">
      <c r="A35" s="827"/>
      <c r="B35" s="827"/>
      <c r="C35" s="827"/>
      <c r="D35" s="827"/>
      <c r="E35" s="827"/>
      <c r="F35" s="827"/>
      <c r="G35" s="827"/>
      <c r="H35" s="827"/>
      <c r="I35" s="827"/>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27"/>
      <c r="B39" s="827"/>
      <c r="C39" s="827"/>
      <c r="D39" s="827"/>
      <c r="E39" s="827"/>
      <c r="F39" s="827"/>
      <c r="G39" s="827"/>
      <c r="H39" s="827"/>
      <c r="I39" s="827"/>
    </row>
    <row r="40" spans="1:9" ht="15">
      <c r="A40" s="824"/>
      <c r="B40" s="824"/>
      <c r="C40" s="824"/>
      <c r="D40" s="824"/>
      <c r="E40" s="824"/>
      <c r="F40" s="824"/>
      <c r="G40" s="824"/>
      <c r="H40" s="824"/>
      <c r="I40" s="824"/>
    </row>
    <row r="41" spans="1:9" ht="14.25">
      <c r="A41" s="828"/>
      <c r="B41" s="828"/>
      <c r="C41" s="828"/>
      <c r="D41" s="828"/>
      <c r="E41" s="828"/>
      <c r="F41" s="828"/>
      <c r="G41" s="828"/>
      <c r="H41" s="828"/>
      <c r="I41" s="828"/>
    </row>
    <row r="42" spans="1:9" ht="15">
      <c r="A42" s="827"/>
      <c r="B42" s="827"/>
      <c r="C42" s="827"/>
      <c r="D42" s="827"/>
      <c r="E42" s="827"/>
      <c r="F42" s="827"/>
      <c r="G42" s="827"/>
      <c r="H42" s="827"/>
      <c r="I42" s="827"/>
    </row>
    <row r="43" spans="1:13" ht="15">
      <c r="A43" s="824"/>
      <c r="B43" s="829"/>
      <c r="C43" s="829"/>
      <c r="D43" s="829"/>
      <c r="E43" s="829"/>
      <c r="F43" s="829"/>
      <c r="G43" s="829"/>
      <c r="H43" s="829"/>
      <c r="I43" s="829"/>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824"/>
      <c r="B46" s="824"/>
      <c r="C46" s="824"/>
      <c r="D46" s="824"/>
      <c r="E46" s="824"/>
      <c r="F46" s="824"/>
      <c r="G46" s="824"/>
      <c r="H46" s="824"/>
      <c r="I46" s="824"/>
    </row>
    <row r="47" spans="1:9" ht="15">
      <c r="A47" s="824"/>
      <c r="B47" s="824"/>
      <c r="C47" s="824"/>
      <c r="D47" s="824"/>
      <c r="E47" s="824"/>
      <c r="F47" s="824"/>
      <c r="G47" s="824"/>
      <c r="H47" s="824"/>
      <c r="I47" s="824"/>
    </row>
    <row r="48" spans="1:9" ht="15">
      <c r="A48" s="824"/>
      <c r="B48" s="824"/>
      <c r="C48" s="824"/>
      <c r="D48" s="824"/>
      <c r="E48" s="824"/>
      <c r="F48" s="824"/>
      <c r="G48" s="824"/>
      <c r="H48" s="824"/>
      <c r="I48" s="824"/>
    </row>
    <row r="49" spans="1:9" ht="15">
      <c r="A49" s="824" t="s">
        <v>638</v>
      </c>
      <c r="B49" s="824"/>
      <c r="C49" s="824"/>
      <c r="D49" s="824"/>
      <c r="E49" s="824"/>
      <c r="F49" s="824"/>
      <c r="G49" s="824"/>
      <c r="H49" s="824"/>
      <c r="I49" s="824"/>
    </row>
    <row r="50" spans="1:9" ht="15">
      <c r="A50" s="824" t="s">
        <v>639</v>
      </c>
      <c r="B50" s="824"/>
      <c r="C50" s="824"/>
      <c r="D50" s="824"/>
      <c r="E50" s="824"/>
      <c r="F50" s="824"/>
      <c r="G50" s="824"/>
      <c r="H50" s="824"/>
      <c r="I50" s="824"/>
    </row>
    <row r="51" spans="1:9" ht="15">
      <c r="A51" s="825" t="s">
        <v>640</v>
      </c>
      <c r="B51" s="825"/>
      <c r="C51" s="825"/>
      <c r="D51" s="825"/>
      <c r="E51" s="825"/>
      <c r="F51" s="825"/>
      <c r="G51" s="825"/>
      <c r="H51" s="825"/>
      <c r="I51" s="825"/>
    </row>
    <row r="52" spans="1:9" ht="14.25">
      <c r="A52" s="826" t="s">
        <v>547</v>
      </c>
      <c r="B52" s="826"/>
      <c r="C52" s="826"/>
      <c r="D52" s="826"/>
      <c r="E52" s="826"/>
      <c r="F52" s="826"/>
      <c r="G52" s="826"/>
      <c r="H52" s="826"/>
      <c r="I52" s="826"/>
    </row>
    <row r="53" spans="1:9" ht="15">
      <c r="A53" s="825" t="s">
        <v>853</v>
      </c>
      <c r="B53" s="825"/>
      <c r="C53" s="825"/>
      <c r="D53" s="825"/>
      <c r="E53" s="825"/>
      <c r="F53" s="825"/>
      <c r="G53" s="825"/>
      <c r="H53" s="825"/>
      <c r="I53" s="825"/>
    </row>
    <row r="54" spans="1:9" ht="15">
      <c r="A54" s="429"/>
      <c r="B54" s="429"/>
      <c r="C54" s="429"/>
      <c r="D54" s="429"/>
      <c r="E54" s="429"/>
      <c r="F54" s="429"/>
      <c r="G54" s="429"/>
      <c r="H54" s="429"/>
      <c r="I54" s="42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7" t="s">
        <v>854</v>
      </c>
      <c r="B1" s="847"/>
      <c r="C1" s="847"/>
      <c r="D1" s="847"/>
      <c r="E1" s="847"/>
      <c r="F1" s="847"/>
      <c r="G1" s="847"/>
      <c r="H1" s="847"/>
      <c r="I1" s="847"/>
    </row>
    <row r="2" spans="1:9" ht="33">
      <c r="A2" s="398"/>
      <c r="B2" s="398"/>
      <c r="C2" s="807" t="s">
        <v>855</v>
      </c>
      <c r="D2" s="807"/>
      <c r="E2" s="807"/>
      <c r="F2" s="398">
        <f>(eff_apyr)</f>
        <v>2020</v>
      </c>
      <c r="G2" s="884" t="s">
        <v>856</v>
      </c>
      <c r="H2" s="884"/>
      <c r="I2" s="398"/>
    </row>
    <row r="3" spans="1:9" ht="14.25" customHeight="1">
      <c r="A3" s="807" t="s">
        <v>857</v>
      </c>
      <c r="B3" s="807"/>
      <c r="C3" s="807"/>
      <c r="D3" s="807"/>
      <c r="E3" s="807"/>
      <c r="F3" s="807"/>
      <c r="G3" s="807"/>
      <c r="H3" s="807"/>
      <c r="I3" s="807"/>
    </row>
    <row r="4" spans="1:9" ht="15" customHeight="1">
      <c r="A4" s="807"/>
      <c r="B4" s="807"/>
      <c r="C4" s="807"/>
      <c r="D4" s="807"/>
      <c r="E4" s="807"/>
      <c r="F4" s="807"/>
      <c r="G4" s="807"/>
      <c r="H4" s="807"/>
      <c r="I4" s="807"/>
    </row>
    <row r="5" spans="1:9" ht="33">
      <c r="A5" s="807">
        <f>(countyormunicipality)</f>
        <v>0</v>
      </c>
      <c r="B5" s="807"/>
      <c r="C5" s="807"/>
      <c r="D5" s="807"/>
      <c r="E5" s="807"/>
      <c r="F5" s="807"/>
      <c r="G5" s="807"/>
      <c r="H5" s="807"/>
      <c r="I5" s="807"/>
    </row>
    <row r="6" spans="1:9" ht="14.25">
      <c r="A6" s="840"/>
      <c r="B6" s="840"/>
      <c r="C6" s="840"/>
      <c r="D6" s="840"/>
      <c r="E6" s="840"/>
      <c r="F6" s="840"/>
      <c r="G6" s="840"/>
      <c r="H6" s="840"/>
      <c r="I6" s="840"/>
    </row>
    <row r="7" spans="1:9" ht="15">
      <c r="A7" s="827"/>
      <c r="B7" s="827"/>
      <c r="C7" s="827"/>
      <c r="D7" s="827"/>
      <c r="E7" s="827"/>
      <c r="F7" s="827"/>
      <c r="G7" s="827"/>
      <c r="H7" s="827"/>
      <c r="I7" s="827"/>
    </row>
    <row r="8" spans="1:9" ht="15">
      <c r="A8" s="429" t="s">
        <v>858</v>
      </c>
      <c r="B8" s="883"/>
      <c r="C8" s="883"/>
      <c r="D8" s="824" t="s">
        <v>859</v>
      </c>
      <c r="E8" s="824"/>
      <c r="F8" s="824"/>
      <c r="G8" s="824"/>
      <c r="H8" s="824"/>
      <c r="I8" s="824"/>
    </row>
    <row r="9" spans="1:9" ht="15">
      <c r="A9" s="842">
        <f>(countyormunicipality)</f>
        <v>0</v>
      </c>
      <c r="B9" s="842"/>
      <c r="C9" s="842"/>
      <c r="D9" s="842"/>
      <c r="E9" s="842"/>
      <c r="F9" s="824" t="s">
        <v>860</v>
      </c>
      <c r="G9" s="824"/>
      <c r="H9" s="824"/>
      <c r="I9" s="824"/>
    </row>
    <row r="10" spans="1:9" ht="15">
      <c r="A10" s="824"/>
      <c r="B10" s="824"/>
      <c r="C10" s="824"/>
      <c r="D10" s="824"/>
      <c r="E10" s="824"/>
      <c r="F10" s="824"/>
      <c r="G10" s="824"/>
      <c r="H10" s="824"/>
      <c r="I10" s="824"/>
    </row>
    <row r="11" spans="1:9" ht="15">
      <c r="A11" s="827"/>
      <c r="B11" s="827"/>
      <c r="C11" s="827"/>
      <c r="D11" s="827"/>
      <c r="E11" s="827"/>
      <c r="F11" s="827"/>
      <c r="G11" s="827"/>
      <c r="H11" s="827"/>
      <c r="I11" s="827"/>
    </row>
    <row r="12" spans="1:9" ht="15">
      <c r="A12" s="827"/>
      <c r="B12" s="824" t="s">
        <v>861</v>
      </c>
      <c r="C12" s="824"/>
      <c r="D12" s="824"/>
      <c r="E12" s="475" t="s">
        <v>523</v>
      </c>
      <c r="F12" s="476"/>
      <c r="G12" s="446" t="s">
        <v>862</v>
      </c>
      <c r="H12" s="827"/>
      <c r="I12" s="827"/>
    </row>
    <row r="13" spans="1:9" ht="15">
      <c r="A13" s="827"/>
      <c r="B13" s="824" t="s">
        <v>863</v>
      </c>
      <c r="C13" s="824"/>
      <c r="D13" s="824"/>
      <c r="E13" s="438" t="s">
        <v>523</v>
      </c>
      <c r="F13" s="477"/>
      <c r="G13" s="446" t="s">
        <v>862</v>
      </c>
      <c r="H13" s="827"/>
      <c r="I13" s="827"/>
    </row>
    <row r="14" spans="1:9" ht="15">
      <c r="A14" s="827"/>
      <c r="B14" s="824" t="s">
        <v>864</v>
      </c>
      <c r="C14" s="824"/>
      <c r="D14" s="824"/>
      <c r="E14" s="438" t="s">
        <v>523</v>
      </c>
      <c r="F14" s="477"/>
      <c r="G14" s="446" t="s">
        <v>862</v>
      </c>
      <c r="H14" s="827"/>
      <c r="I14" s="827"/>
    </row>
    <row r="15" spans="1:9" ht="15">
      <c r="A15" s="827"/>
      <c r="B15" s="827"/>
      <c r="C15" s="827"/>
      <c r="D15" s="827"/>
      <c r="E15" s="827"/>
      <c r="F15" s="827"/>
      <c r="G15" s="827"/>
      <c r="H15" s="827"/>
      <c r="I15" s="827"/>
    </row>
    <row r="16" spans="1:9" ht="15">
      <c r="A16" s="827"/>
      <c r="B16" s="827"/>
      <c r="C16" s="827"/>
      <c r="D16" s="827"/>
      <c r="E16" s="827"/>
      <c r="F16" s="827"/>
      <c r="G16" s="827"/>
      <c r="H16" s="827"/>
      <c r="I16" s="827"/>
    </row>
    <row r="17" spans="1:9" ht="15">
      <c r="A17" s="824"/>
      <c r="B17" s="824"/>
      <c r="C17" s="824"/>
      <c r="D17" s="824"/>
      <c r="E17" s="824"/>
      <c r="F17" s="824"/>
      <c r="G17" s="824"/>
      <c r="H17" s="824"/>
      <c r="I17" s="824"/>
    </row>
    <row r="18" spans="1:9" ht="15">
      <c r="A18" s="824" t="s">
        <v>865</v>
      </c>
      <c r="B18" s="824"/>
      <c r="C18" s="824"/>
      <c r="D18" s="824"/>
      <c r="E18" s="824"/>
      <c r="F18" s="824"/>
      <c r="G18" s="824"/>
      <c r="H18" s="824"/>
      <c r="I18" s="824"/>
    </row>
    <row r="19" spans="1:9" ht="15">
      <c r="A19" s="842">
        <f>(countyormunicipality)</f>
        <v>0</v>
      </c>
      <c r="B19" s="842"/>
      <c r="C19" s="824" t="s">
        <v>866</v>
      </c>
      <c r="D19" s="824"/>
      <c r="E19" s="824"/>
      <c r="F19" s="824"/>
      <c r="G19" s="430">
        <f>(eff_txyr)</f>
        <v>2019</v>
      </c>
      <c r="H19" s="824" t="s">
        <v>867</v>
      </c>
      <c r="I19" s="824"/>
    </row>
    <row r="20" spans="1:9" ht="15">
      <c r="A20" s="429" t="s">
        <v>868</v>
      </c>
      <c r="B20" s="842">
        <f>(eff_apyr)</f>
        <v>2020</v>
      </c>
      <c r="C20" s="842"/>
      <c r="D20" s="824" t="s">
        <v>869</v>
      </c>
      <c r="E20" s="824"/>
      <c r="F20" s="824"/>
      <c r="G20" s="824"/>
      <c r="H20" s="824"/>
      <c r="I20" s="824"/>
    </row>
    <row r="21" spans="1:9" ht="15">
      <c r="A21" s="827"/>
      <c r="B21" s="827"/>
      <c r="C21" s="827"/>
      <c r="D21" s="827"/>
      <c r="E21" s="827"/>
      <c r="F21" s="827"/>
      <c r="G21" s="827"/>
      <c r="H21" s="827"/>
      <c r="I21" s="827"/>
    </row>
    <row r="22" spans="1:9" ht="15">
      <c r="A22" s="827"/>
      <c r="B22" s="827"/>
      <c r="C22" s="827"/>
      <c r="D22" s="827"/>
      <c r="E22" s="827"/>
      <c r="F22" s="827"/>
      <c r="G22" s="827"/>
      <c r="H22" s="827"/>
      <c r="I22" s="827"/>
    </row>
    <row r="23" spans="1:9" ht="15">
      <c r="A23" s="824"/>
      <c r="B23" s="824"/>
      <c r="C23" s="824"/>
      <c r="D23" s="824"/>
      <c r="E23" s="824"/>
      <c r="F23" s="824"/>
      <c r="G23" s="824"/>
      <c r="H23" s="824"/>
      <c r="I23" s="824"/>
    </row>
    <row r="24" spans="1:9" ht="15">
      <c r="A24" s="827"/>
      <c r="B24" s="827"/>
      <c r="C24" s="827"/>
      <c r="D24" s="827"/>
      <c r="E24" s="827"/>
      <c r="F24" s="827"/>
      <c r="G24" s="827"/>
      <c r="H24" s="827"/>
      <c r="I24" s="827"/>
    </row>
    <row r="25" spans="1:9" ht="14.25">
      <c r="A25" s="828" t="s">
        <v>870</v>
      </c>
      <c r="B25" s="828"/>
      <c r="C25" s="828"/>
      <c r="D25" s="828"/>
      <c r="E25" s="828"/>
      <c r="F25" s="828"/>
      <c r="G25" s="828"/>
      <c r="H25" s="828"/>
      <c r="I25" s="828"/>
    </row>
    <row r="26" spans="1:9" ht="15">
      <c r="A26" s="827" t="s">
        <v>871</v>
      </c>
      <c r="B26" s="827"/>
      <c r="C26" s="827"/>
      <c r="D26" s="827"/>
      <c r="E26" s="827"/>
      <c r="F26" s="827"/>
      <c r="G26" s="827"/>
      <c r="H26" s="827"/>
      <c r="I26" s="827"/>
    </row>
    <row r="27" spans="1:9" ht="15">
      <c r="A27" s="827"/>
      <c r="B27" s="827"/>
      <c r="C27" s="827"/>
      <c r="D27" s="827"/>
      <c r="E27" s="827"/>
      <c r="F27" s="827"/>
      <c r="G27" s="827"/>
      <c r="H27" s="827"/>
      <c r="I27" s="827"/>
    </row>
    <row r="28" spans="1:9" ht="15">
      <c r="A28" s="827"/>
      <c r="B28" s="827"/>
      <c r="C28" s="827"/>
      <c r="D28" s="827"/>
      <c r="E28" s="827"/>
      <c r="F28" s="827"/>
      <c r="G28" s="827"/>
      <c r="H28" s="827"/>
      <c r="I28" s="827"/>
    </row>
    <row r="29" spans="1:9" ht="15">
      <c r="A29" s="824" t="s">
        <v>872</v>
      </c>
      <c r="B29" s="824"/>
      <c r="C29" s="824"/>
      <c r="D29" s="824"/>
      <c r="E29" s="824"/>
      <c r="F29" s="824"/>
      <c r="G29" s="824"/>
      <c r="H29" s="824"/>
      <c r="I29" s="824"/>
    </row>
    <row r="30" spans="1:9" ht="15">
      <c r="A30" s="852">
        <f>(nameofcountyormunicipaltaxassessor_collector)</f>
        <v>0</v>
      </c>
      <c r="B30" s="852"/>
      <c r="C30" s="852"/>
      <c r="D30" s="852"/>
      <c r="E30" s="852"/>
      <c r="F30" s="852"/>
      <c r="G30" s="824"/>
      <c r="H30" s="824"/>
      <c r="I30" s="824"/>
    </row>
    <row r="31" spans="1:9" ht="15">
      <c r="A31" s="881">
        <f>(countyormunicipality)</f>
        <v>0</v>
      </c>
      <c r="B31" s="881"/>
      <c r="C31" s="881"/>
      <c r="D31" s="881"/>
      <c r="E31" s="881"/>
      <c r="F31" s="881"/>
      <c r="G31" s="824" t="s">
        <v>873</v>
      </c>
      <c r="H31" s="824"/>
      <c r="I31" s="824"/>
    </row>
    <row r="32" spans="1:9" ht="15">
      <c r="A32" s="882">
        <f>(address)</f>
        <v>0</v>
      </c>
      <c r="B32" s="882"/>
      <c r="C32" s="882"/>
      <c r="D32" s="882"/>
      <c r="E32" s="882"/>
      <c r="F32" s="882"/>
      <c r="G32" s="882"/>
      <c r="H32" s="882"/>
      <c r="I32" s="882"/>
    </row>
    <row r="33" spans="1:9" ht="15">
      <c r="A33" s="881">
        <f>(telephonenumber)</f>
        <v>0</v>
      </c>
      <c r="B33" s="881"/>
      <c r="C33" s="881"/>
      <c r="D33" s="881"/>
      <c r="E33" s="881"/>
      <c r="F33" s="881"/>
      <c r="G33" s="835"/>
      <c r="H33" s="835"/>
      <c r="I33" s="835"/>
    </row>
    <row r="34" spans="1:9" ht="15">
      <c r="A34" s="852">
        <f>(emailaddress)</f>
        <v>0</v>
      </c>
      <c r="B34" s="852"/>
      <c r="C34" s="852"/>
      <c r="D34" s="852"/>
      <c r="E34" s="852"/>
      <c r="F34" s="852"/>
      <c r="G34" s="852"/>
      <c r="H34" s="852"/>
      <c r="I34" s="852"/>
    </row>
    <row r="35" spans="1:9" ht="15">
      <c r="A35" s="881">
        <f>(websiteaddress)</f>
        <v>0</v>
      </c>
      <c r="B35" s="881"/>
      <c r="C35" s="881"/>
      <c r="D35" s="881"/>
      <c r="E35" s="881"/>
      <c r="F35" s="881"/>
      <c r="G35" s="881"/>
      <c r="H35" s="881"/>
      <c r="I35" s="881"/>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27"/>
      <c r="B39" s="827"/>
      <c r="C39" s="827"/>
      <c r="D39" s="827"/>
      <c r="E39" s="827"/>
      <c r="F39" s="827"/>
      <c r="G39" s="827"/>
      <c r="H39" s="827"/>
      <c r="I39" s="827"/>
    </row>
    <row r="40" spans="1:9" ht="15">
      <c r="A40" s="827"/>
      <c r="B40" s="827"/>
      <c r="C40" s="827"/>
      <c r="D40" s="827"/>
      <c r="E40" s="827"/>
      <c r="F40" s="827"/>
      <c r="G40" s="827"/>
      <c r="H40" s="827"/>
      <c r="I40" s="827"/>
    </row>
    <row r="41" spans="1:9" ht="14.25">
      <c r="A41" s="840"/>
      <c r="B41" s="840"/>
      <c r="C41" s="840"/>
      <c r="D41" s="840"/>
      <c r="E41" s="840"/>
      <c r="F41" s="840"/>
      <c r="G41" s="840"/>
      <c r="H41" s="840"/>
      <c r="I41" s="840"/>
    </row>
    <row r="42" spans="1:9" ht="15">
      <c r="A42" s="827"/>
      <c r="B42" s="827"/>
      <c r="C42" s="827"/>
      <c r="D42" s="827"/>
      <c r="E42" s="827"/>
      <c r="F42" s="827"/>
      <c r="G42" s="827"/>
      <c r="H42" s="827"/>
      <c r="I42" s="827"/>
    </row>
    <row r="43" spans="1:9" ht="15">
      <c r="A43" s="446"/>
      <c r="B43" s="446"/>
      <c r="C43" s="446"/>
      <c r="D43" s="446"/>
      <c r="E43" s="446"/>
      <c r="F43" s="446"/>
      <c r="G43" s="446"/>
      <c r="H43" s="446"/>
      <c r="I43" s="446"/>
    </row>
    <row r="44" spans="1:9" ht="15">
      <c r="A44" s="446"/>
      <c r="B44" s="446"/>
      <c r="C44" s="446"/>
      <c r="D44" s="446"/>
      <c r="E44" s="446"/>
      <c r="F44" s="446"/>
      <c r="G44" s="446"/>
      <c r="H44" s="446"/>
      <c r="I44" s="446"/>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29"/>
      <c r="B54" s="429"/>
      <c r="C54" s="429"/>
      <c r="D54" s="429"/>
      <c r="E54" s="429"/>
      <c r="F54" s="429"/>
      <c r="G54" s="429"/>
      <c r="H54" s="429"/>
      <c r="I54" s="429"/>
    </row>
    <row r="55" spans="1:9" ht="15">
      <c r="A55" s="429"/>
      <c r="B55" s="429"/>
      <c r="C55" s="429"/>
      <c r="D55" s="429"/>
      <c r="E55" s="429"/>
      <c r="F55" s="429"/>
      <c r="G55" s="429"/>
      <c r="H55" s="429"/>
      <c r="I55" s="429"/>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row r="59" spans="1:9" ht="15">
      <c r="A59" s="429"/>
      <c r="B59" s="429"/>
      <c r="C59" s="429"/>
      <c r="D59" s="429"/>
      <c r="E59" s="429"/>
      <c r="F59" s="429"/>
      <c r="G59" s="429"/>
      <c r="H59" s="429"/>
      <c r="I59" s="429"/>
    </row>
    <row r="60" spans="1:9" ht="15">
      <c r="A60" s="429"/>
      <c r="B60" s="429"/>
      <c r="C60" s="429"/>
      <c r="D60" s="429"/>
      <c r="E60" s="429"/>
      <c r="F60" s="429"/>
      <c r="G60" s="429"/>
      <c r="H60" s="429"/>
      <c r="I60" s="429"/>
    </row>
    <row r="61" spans="1:9" ht="15">
      <c r="A61" s="429"/>
      <c r="B61" s="429"/>
      <c r="C61" s="429"/>
      <c r="D61" s="429"/>
      <c r="E61" s="429"/>
      <c r="F61" s="429"/>
      <c r="G61" s="429"/>
      <c r="H61" s="429"/>
      <c r="I61" s="429"/>
    </row>
    <row r="62" spans="1:9" ht="15">
      <c r="A62" s="429"/>
      <c r="B62" s="429"/>
      <c r="C62" s="429"/>
      <c r="D62" s="429"/>
      <c r="E62" s="429"/>
      <c r="F62" s="429"/>
      <c r="G62" s="429"/>
      <c r="H62" s="429"/>
      <c r="I62" s="429"/>
    </row>
    <row r="63" spans="1:9" ht="15">
      <c r="A63" s="429"/>
      <c r="B63" s="429"/>
      <c r="C63" s="429"/>
      <c r="D63" s="429"/>
      <c r="E63" s="429"/>
      <c r="F63" s="429"/>
      <c r="G63" s="429"/>
      <c r="H63" s="429"/>
      <c r="I63" s="429"/>
    </row>
    <row r="64" spans="1:9" ht="15">
      <c r="A64" s="429"/>
      <c r="B64" s="429"/>
      <c r="C64" s="429"/>
      <c r="D64" s="429"/>
      <c r="E64" s="429"/>
      <c r="F64" s="429"/>
      <c r="G64" s="429"/>
      <c r="H64" s="429"/>
      <c r="I64" s="429"/>
    </row>
    <row r="65" spans="1:9" ht="15">
      <c r="A65" s="429"/>
      <c r="B65" s="429"/>
      <c r="C65" s="429"/>
      <c r="D65" s="429"/>
      <c r="E65" s="429"/>
      <c r="F65" s="429"/>
      <c r="G65" s="429"/>
      <c r="H65" s="429"/>
      <c r="I65" s="42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7" t="s">
        <v>874</v>
      </c>
      <c r="B1" s="847"/>
      <c r="C1" s="847"/>
      <c r="D1" s="847"/>
      <c r="E1" s="847"/>
      <c r="F1" s="847"/>
      <c r="G1" s="847"/>
      <c r="H1" s="847"/>
      <c r="I1" s="847"/>
    </row>
    <row r="2" spans="1:9" ht="33">
      <c r="A2" s="398"/>
      <c r="B2" s="398"/>
      <c r="C2" s="886" t="s">
        <v>875</v>
      </c>
      <c r="D2" s="886"/>
      <c r="E2" s="886"/>
      <c r="F2" s="398">
        <f>SUM(eff_apyr)</f>
        <v>2020</v>
      </c>
      <c r="G2" s="884" t="s">
        <v>856</v>
      </c>
      <c r="H2" s="884"/>
      <c r="I2" s="398"/>
    </row>
    <row r="3" spans="1:9" ht="14.25" customHeight="1">
      <c r="A3" s="807" t="s">
        <v>857</v>
      </c>
      <c r="B3" s="807"/>
      <c r="C3" s="807"/>
      <c r="D3" s="807"/>
      <c r="E3" s="807"/>
      <c r="F3" s="807"/>
      <c r="G3" s="807"/>
      <c r="H3" s="807"/>
      <c r="I3" s="807"/>
    </row>
    <row r="4" spans="1:9" ht="14.25" customHeight="1">
      <c r="A4" s="807"/>
      <c r="B4" s="807"/>
      <c r="C4" s="807"/>
      <c r="D4" s="807"/>
      <c r="E4" s="807"/>
      <c r="F4" s="807"/>
      <c r="G4" s="807"/>
      <c r="H4" s="807"/>
      <c r="I4" s="807"/>
    </row>
    <row r="5" spans="1:9" ht="33">
      <c r="A5" s="807">
        <f>(countyormunicipality)</f>
        <v>0</v>
      </c>
      <c r="B5" s="807"/>
      <c r="C5" s="807"/>
      <c r="D5" s="807"/>
      <c r="E5" s="807"/>
      <c r="F5" s="807"/>
      <c r="G5" s="807"/>
      <c r="H5" s="807"/>
      <c r="I5" s="807"/>
    </row>
    <row r="6" spans="1:9" ht="14.25">
      <c r="A6" s="840"/>
      <c r="B6" s="840"/>
      <c r="C6" s="840"/>
      <c r="D6" s="840"/>
      <c r="E6" s="840"/>
      <c r="F6" s="840"/>
      <c r="G6" s="840"/>
      <c r="H6" s="840"/>
      <c r="I6" s="840"/>
    </row>
    <row r="7" spans="1:9" ht="12.75">
      <c r="A7" s="843"/>
      <c r="B7" s="843"/>
      <c r="C7" s="843"/>
      <c r="D7" s="843"/>
      <c r="E7" s="843"/>
      <c r="F7" s="843"/>
      <c r="G7" s="843"/>
      <c r="H7" s="843"/>
      <c r="I7" s="843"/>
    </row>
    <row r="8" spans="1:9" ht="15">
      <c r="A8" s="429" t="s">
        <v>858</v>
      </c>
      <c r="B8" s="883"/>
      <c r="C8" s="883"/>
      <c r="D8" s="824" t="s">
        <v>859</v>
      </c>
      <c r="E8" s="824"/>
      <c r="F8" s="824"/>
      <c r="G8" s="824"/>
      <c r="H8" s="824"/>
      <c r="I8" s="824"/>
    </row>
    <row r="9" spans="1:9" ht="15">
      <c r="A9" s="842">
        <f>(countyormunicipality)</f>
        <v>0</v>
      </c>
      <c r="B9" s="842"/>
      <c r="C9" s="842"/>
      <c r="D9" s="842"/>
      <c r="E9" s="842"/>
      <c r="F9" s="824" t="s">
        <v>876</v>
      </c>
      <c r="G9" s="824"/>
      <c r="H9" s="824"/>
      <c r="I9" s="824"/>
    </row>
    <row r="10" spans="1:9" ht="15">
      <c r="A10" s="831" t="s">
        <v>877</v>
      </c>
      <c r="B10" s="831"/>
      <c r="C10" s="831"/>
      <c r="D10" s="831"/>
      <c r="E10" s="831"/>
      <c r="F10" s="824"/>
      <c r="G10" s="824"/>
      <c r="H10" s="824"/>
      <c r="I10" s="824"/>
    </row>
    <row r="11" spans="1:9" ht="15">
      <c r="A11" s="827"/>
      <c r="B11" s="827"/>
      <c r="C11" s="827"/>
      <c r="D11" s="827"/>
      <c r="E11" s="827"/>
      <c r="F11" s="827"/>
      <c r="G11" s="827"/>
      <c r="H11" s="827"/>
      <c r="I11" s="827"/>
    </row>
    <row r="12" spans="1:9" ht="15">
      <c r="A12" s="824" t="s">
        <v>878</v>
      </c>
      <c r="B12" s="824"/>
      <c r="C12" s="827">
        <f>(countyormunicipality)</f>
        <v>0</v>
      </c>
      <c r="D12" s="827"/>
      <c r="E12" s="827"/>
      <c r="F12" s="827"/>
      <c r="G12" s="824" t="s">
        <v>879</v>
      </c>
      <c r="H12" s="824"/>
      <c r="I12" s="824"/>
    </row>
    <row r="13" spans="1:9" ht="16.5" customHeight="1">
      <c r="A13" s="824" t="s">
        <v>880</v>
      </c>
      <c r="B13" s="824"/>
      <c r="C13" s="824"/>
      <c r="D13" s="862"/>
      <c r="E13" s="862"/>
      <c r="F13" s="862"/>
      <c r="G13" s="862"/>
      <c r="H13" s="862"/>
      <c r="I13" s="862"/>
    </row>
    <row r="14" spans="1:9" ht="15">
      <c r="A14" s="827"/>
      <c r="B14" s="827"/>
      <c r="C14" s="827"/>
      <c r="D14" s="827"/>
      <c r="E14" s="827"/>
      <c r="F14" s="827"/>
      <c r="G14" s="827"/>
      <c r="H14" s="827"/>
      <c r="I14" s="827"/>
    </row>
    <row r="15" spans="1:9" ht="15">
      <c r="A15" s="824" t="s">
        <v>861</v>
      </c>
      <c r="B15" s="824"/>
      <c r="C15" s="824"/>
      <c r="D15" s="824"/>
      <c r="E15" s="475" t="s">
        <v>523</v>
      </c>
      <c r="F15" s="476"/>
      <c r="G15" s="446" t="s">
        <v>862</v>
      </c>
      <c r="H15" s="827"/>
      <c r="I15" s="827"/>
    </row>
    <row r="16" spans="1:9" ht="15">
      <c r="A16" s="824" t="s">
        <v>863</v>
      </c>
      <c r="B16" s="824"/>
      <c r="C16" s="824"/>
      <c r="D16" s="824"/>
      <c r="E16" s="438" t="s">
        <v>523</v>
      </c>
      <c r="F16" s="477"/>
      <c r="G16" s="446" t="s">
        <v>862</v>
      </c>
      <c r="H16" s="827"/>
      <c r="I16" s="827"/>
    </row>
    <row r="17" spans="1:9" ht="15">
      <c r="A17" s="824" t="s">
        <v>864</v>
      </c>
      <c r="B17" s="824"/>
      <c r="C17" s="824"/>
      <c r="D17" s="824"/>
      <c r="E17" s="438" t="s">
        <v>523</v>
      </c>
      <c r="F17" s="477"/>
      <c r="G17" s="446" t="s">
        <v>862</v>
      </c>
      <c r="H17" s="827"/>
      <c r="I17" s="827"/>
    </row>
    <row r="18" spans="1:9" ht="15">
      <c r="A18" s="824" t="s">
        <v>881</v>
      </c>
      <c r="B18" s="824"/>
      <c r="C18" s="824"/>
      <c r="D18" s="824"/>
      <c r="E18" s="438" t="s">
        <v>523</v>
      </c>
      <c r="F18" s="436"/>
      <c r="G18" s="446" t="s">
        <v>862</v>
      </c>
      <c r="H18" s="827"/>
      <c r="I18" s="827"/>
    </row>
    <row r="19" spans="1:9" ht="15">
      <c r="A19" s="827"/>
      <c r="B19" s="827"/>
      <c r="C19" s="827"/>
      <c r="D19" s="827"/>
      <c r="E19" s="827"/>
      <c r="F19" s="827"/>
      <c r="G19" s="827"/>
      <c r="H19" s="827"/>
      <c r="I19" s="827"/>
    </row>
    <row r="20" spans="1:9" ht="15">
      <c r="A20" s="824" t="s">
        <v>865</v>
      </c>
      <c r="B20" s="824"/>
      <c r="C20" s="824"/>
      <c r="D20" s="824"/>
      <c r="E20" s="824"/>
      <c r="F20" s="824"/>
      <c r="G20" s="824"/>
      <c r="H20" s="824"/>
      <c r="I20" s="824"/>
    </row>
    <row r="21" spans="1:9" ht="15">
      <c r="A21" s="842">
        <f>(countyormunicipality)</f>
        <v>0</v>
      </c>
      <c r="B21" s="842"/>
      <c r="C21" s="824" t="s">
        <v>866</v>
      </c>
      <c r="D21" s="824"/>
      <c r="E21" s="824"/>
      <c r="F21" s="824"/>
      <c r="G21" s="478">
        <f>(eff_txyr)</f>
        <v>2019</v>
      </c>
      <c r="H21" s="824" t="s">
        <v>867</v>
      </c>
      <c r="I21" s="824"/>
    </row>
    <row r="22" spans="1:9" ht="15">
      <c r="A22" s="429" t="s">
        <v>868</v>
      </c>
      <c r="B22" s="842">
        <f>(eff_apyr)</f>
        <v>2020</v>
      </c>
      <c r="C22" s="842"/>
      <c r="D22" s="824" t="s">
        <v>869</v>
      </c>
      <c r="E22" s="824"/>
      <c r="F22" s="824"/>
      <c r="G22" s="824"/>
      <c r="H22" s="824"/>
      <c r="I22" s="824"/>
    </row>
    <row r="23" spans="1:9" ht="15">
      <c r="A23" s="827"/>
      <c r="B23" s="827"/>
      <c r="C23" s="827"/>
      <c r="D23" s="827"/>
      <c r="E23" s="827"/>
      <c r="F23" s="827"/>
      <c r="G23" s="827"/>
      <c r="H23" s="827"/>
      <c r="I23" s="827"/>
    </row>
    <row r="24" spans="1:9" ht="15">
      <c r="A24" s="824" t="s">
        <v>882</v>
      </c>
      <c r="B24" s="824"/>
      <c r="C24" s="824"/>
      <c r="D24" s="824"/>
      <c r="E24" s="824"/>
      <c r="F24" s="842">
        <f>(countyormunicipality)</f>
        <v>0</v>
      </c>
      <c r="G24" s="842"/>
      <c r="H24" s="446" t="s">
        <v>883</v>
      </c>
      <c r="I24" s="446"/>
    </row>
    <row r="25" spans="1:9" ht="15">
      <c r="A25" s="824" t="s">
        <v>884</v>
      </c>
      <c r="B25" s="824"/>
      <c r="C25" s="824"/>
      <c r="D25" s="824"/>
      <c r="E25" s="824"/>
      <c r="F25" s="824"/>
      <c r="G25" s="824"/>
      <c r="H25" s="824"/>
      <c r="I25" s="824"/>
    </row>
    <row r="26" spans="1:9" ht="15">
      <c r="A26" s="827"/>
      <c r="B26" s="827"/>
      <c r="C26" s="827"/>
      <c r="D26" s="827"/>
      <c r="E26" s="827"/>
      <c r="F26" s="827"/>
      <c r="G26" s="827"/>
      <c r="H26" s="827"/>
      <c r="I26" s="827"/>
    </row>
    <row r="27" spans="1:9" ht="14.25">
      <c r="A27" s="828" t="s">
        <v>870</v>
      </c>
      <c r="B27" s="828"/>
      <c r="C27" s="828"/>
      <c r="D27" s="828"/>
      <c r="E27" s="828"/>
      <c r="F27" s="828"/>
      <c r="G27" s="828"/>
      <c r="H27" s="828"/>
      <c r="I27" s="828"/>
    </row>
    <row r="28" spans="1:9" ht="15">
      <c r="A28" s="827" t="s">
        <v>871</v>
      </c>
      <c r="B28" s="827"/>
      <c r="C28" s="827"/>
      <c r="D28" s="827"/>
      <c r="E28" s="827"/>
      <c r="F28" s="827"/>
      <c r="G28" s="827"/>
      <c r="H28" s="827"/>
      <c r="I28" s="827"/>
    </row>
    <row r="29" spans="1:9" ht="15">
      <c r="A29" s="827"/>
      <c r="B29" s="827"/>
      <c r="C29" s="827"/>
      <c r="D29" s="827"/>
      <c r="E29" s="827"/>
      <c r="F29" s="827"/>
      <c r="G29" s="827"/>
      <c r="H29" s="827"/>
      <c r="I29" s="827"/>
    </row>
    <row r="30" spans="1:9" ht="15">
      <c r="A30" s="827"/>
      <c r="B30" s="827"/>
      <c r="C30" s="827"/>
      <c r="D30" s="827"/>
      <c r="E30" s="827"/>
      <c r="F30" s="827"/>
      <c r="G30" s="827"/>
      <c r="H30" s="827"/>
      <c r="I30" s="827"/>
    </row>
    <row r="31" spans="1:9" ht="15">
      <c r="A31" s="824" t="s">
        <v>872</v>
      </c>
      <c r="B31" s="824"/>
      <c r="C31" s="824"/>
      <c r="D31" s="824"/>
      <c r="E31" s="824"/>
      <c r="F31" s="824"/>
      <c r="G31" s="824"/>
      <c r="H31" s="824"/>
      <c r="I31" s="824"/>
    </row>
    <row r="32" spans="1:9" ht="15">
      <c r="A32" s="852">
        <f>(nameofcountyormunicipaltaxassessor_collector)</f>
        <v>0</v>
      </c>
      <c r="B32" s="852"/>
      <c r="C32" s="852"/>
      <c r="D32" s="852"/>
      <c r="E32" s="852"/>
      <c r="F32" s="852"/>
      <c r="G32" s="824"/>
      <c r="H32" s="824"/>
      <c r="I32" s="824"/>
    </row>
    <row r="33" spans="1:9" ht="15">
      <c r="A33" s="881">
        <f>(countyormunicipality)</f>
        <v>0</v>
      </c>
      <c r="B33" s="881"/>
      <c r="C33" s="881"/>
      <c r="D33" s="881"/>
      <c r="E33" s="881"/>
      <c r="F33" s="881"/>
      <c r="G33" s="824" t="s">
        <v>873</v>
      </c>
      <c r="H33" s="824"/>
      <c r="I33" s="824"/>
    </row>
    <row r="34" spans="1:9" ht="15">
      <c r="A34" s="852">
        <f>(address)</f>
        <v>0</v>
      </c>
      <c r="B34" s="852"/>
      <c r="C34" s="852"/>
      <c r="D34" s="852"/>
      <c r="E34" s="852"/>
      <c r="F34" s="852"/>
      <c r="G34" s="852"/>
      <c r="H34" s="852"/>
      <c r="I34" s="852"/>
    </row>
    <row r="35" spans="1:9" ht="15">
      <c r="A35" s="885">
        <f>(telephonenumber)</f>
        <v>0</v>
      </c>
      <c r="B35" s="885"/>
      <c r="C35" s="885"/>
      <c r="D35" s="885"/>
      <c r="E35" s="885"/>
      <c r="F35" s="885"/>
      <c r="G35" s="831"/>
      <c r="H35" s="831"/>
      <c r="I35" s="831"/>
    </row>
    <row r="36" spans="1:9" ht="15">
      <c r="A36" s="852">
        <f>(emailaddress)</f>
        <v>0</v>
      </c>
      <c r="B36" s="852"/>
      <c r="C36" s="852"/>
      <c r="D36" s="852"/>
      <c r="E36" s="852"/>
      <c r="F36" s="852"/>
      <c r="G36" s="852"/>
      <c r="H36" s="852"/>
      <c r="I36" s="852"/>
    </row>
    <row r="37" spans="1:9" ht="15">
      <c r="A37" s="881">
        <f>(websiteaddress)</f>
        <v>0</v>
      </c>
      <c r="B37" s="881"/>
      <c r="C37" s="881"/>
      <c r="D37" s="881"/>
      <c r="E37" s="881"/>
      <c r="F37" s="881"/>
      <c r="G37" s="881"/>
      <c r="H37" s="881"/>
      <c r="I37" s="881"/>
    </row>
    <row r="38" spans="1:9" ht="15">
      <c r="A38" s="824"/>
      <c r="B38" s="824"/>
      <c r="C38" s="824"/>
      <c r="D38" s="824"/>
      <c r="E38" s="824"/>
      <c r="F38" s="824"/>
      <c r="G38" s="824"/>
      <c r="H38" s="824"/>
      <c r="I38" s="824"/>
    </row>
    <row r="39" spans="1:9" ht="15">
      <c r="A39" s="824"/>
      <c r="B39" s="824"/>
      <c r="C39" s="824"/>
      <c r="D39" s="824"/>
      <c r="E39" s="824"/>
      <c r="F39" s="824"/>
      <c r="G39" s="824"/>
      <c r="H39" s="824"/>
      <c r="I39" s="824"/>
    </row>
    <row r="40" spans="1:9" ht="15">
      <c r="A40" s="824" t="s">
        <v>885</v>
      </c>
      <c r="B40" s="824"/>
      <c r="C40" s="824"/>
      <c r="D40" s="824"/>
      <c r="E40" s="824"/>
      <c r="F40" s="824"/>
      <c r="G40" s="824"/>
      <c r="H40" s="824"/>
      <c r="I40" s="824"/>
    </row>
    <row r="41" spans="1:9" ht="15">
      <c r="A41" s="827"/>
      <c r="B41" s="827"/>
      <c r="C41" s="827"/>
      <c r="D41" s="827"/>
      <c r="E41" s="827"/>
      <c r="F41" s="827"/>
      <c r="G41" s="827"/>
      <c r="H41" s="827"/>
      <c r="I41" s="827"/>
    </row>
    <row r="42" spans="1:9" ht="15">
      <c r="A42" s="446" t="s">
        <v>886</v>
      </c>
      <c r="B42" s="836"/>
      <c r="C42" s="836"/>
      <c r="D42" s="836"/>
      <c r="E42" s="433" t="s">
        <v>611</v>
      </c>
      <c r="F42" s="842">
        <f>(meetingplace)</f>
        <v>0</v>
      </c>
      <c r="G42" s="842"/>
      <c r="H42" s="842"/>
      <c r="I42" s="842"/>
    </row>
    <row r="43" spans="1:9" ht="14.25">
      <c r="A43" s="840"/>
      <c r="B43" s="840"/>
      <c r="C43" s="840"/>
      <c r="D43" s="840"/>
      <c r="E43" s="840"/>
      <c r="F43" s="840"/>
      <c r="G43" s="840"/>
      <c r="H43" s="840"/>
      <c r="I43" s="840"/>
    </row>
    <row r="44" spans="1:9" ht="15">
      <c r="A44" s="429" t="s">
        <v>887</v>
      </c>
      <c r="B44" s="836"/>
      <c r="C44" s="836"/>
      <c r="D44" s="836"/>
      <c r="E44" s="433" t="s">
        <v>675</v>
      </c>
      <c r="F44" s="842">
        <f>(meetingplace)</f>
        <v>0</v>
      </c>
      <c r="G44" s="842"/>
      <c r="H44" s="842"/>
      <c r="I44" s="842"/>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46"/>
      <c r="B54" s="446"/>
      <c r="C54" s="446"/>
      <c r="D54" s="446"/>
      <c r="E54" s="446"/>
      <c r="F54" s="446"/>
      <c r="G54" s="446"/>
      <c r="H54" s="446"/>
      <c r="I54" s="446"/>
    </row>
    <row r="55" spans="1:9" ht="15">
      <c r="A55" s="446"/>
      <c r="B55" s="446"/>
      <c r="C55" s="446"/>
      <c r="D55" s="446"/>
      <c r="E55" s="446"/>
      <c r="F55" s="446"/>
      <c r="G55" s="446"/>
      <c r="H55" s="446"/>
      <c r="I55" s="446"/>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5"/>
  <sheetViews>
    <sheetView showGridLines="0" zoomScaleSheetLayoutView="100" workbookViewId="0" topLeftCell="A70">
      <selection activeCell="D25" sqref="D25"/>
    </sheetView>
  </sheetViews>
  <sheetFormatPr defaultColWidth="9.33203125" defaultRowHeight="12.75"/>
  <cols>
    <col min="1" max="1" width="9.33203125" style="1" customWidth="1"/>
    <col min="2" max="2" width="86" style="1" customWidth="1"/>
    <col min="3" max="3" width="20.83203125" style="1" customWidth="1"/>
    <col min="4" max="4" width="27.33203125" style="53" customWidth="1"/>
    <col min="5" max="5" width="2.16015625" style="1" customWidth="1"/>
    <col min="6" max="16384" width="9.33203125" style="1" customWidth="1"/>
  </cols>
  <sheetData>
    <row r="1" spans="1:4" ht="18.75">
      <c r="A1" s="592" t="s">
        <v>94</v>
      </c>
      <c r="B1" s="592"/>
      <c r="C1" s="592"/>
      <c r="D1" s="54" t="s">
        <v>95</v>
      </c>
    </row>
    <row r="2" spans="1:4" ht="25.5">
      <c r="A2" s="621" t="s">
        <v>96</v>
      </c>
      <c r="B2" s="621"/>
      <c r="C2" s="621"/>
      <c r="D2" s="55">
        <v>44039</v>
      </c>
    </row>
    <row r="3" spans="1:4" ht="20.25">
      <c r="A3" s="613" t="s">
        <v>97</v>
      </c>
      <c r="B3" s="613"/>
      <c r="C3" s="613"/>
      <c r="D3" s="613"/>
    </row>
    <row r="4" spans="1:4" ht="15">
      <c r="A4" s="614" t="str">
        <f>(eff_desc)</f>
        <v>CHI-HIGGINS CITY (2020)</v>
      </c>
      <c r="B4" s="614"/>
      <c r="C4" s="615" t="s">
        <v>98</v>
      </c>
      <c r="D4" s="616"/>
    </row>
    <row r="5" spans="1:4" ht="15">
      <c r="A5" s="617" t="s">
        <v>99</v>
      </c>
      <c r="B5" s="618"/>
      <c r="C5" s="619" t="s">
        <v>100</v>
      </c>
      <c r="D5" s="620"/>
    </row>
    <row r="6" spans="1:4" ht="12" customHeight="1">
      <c r="A6" s="626"/>
      <c r="B6" s="626"/>
      <c r="C6" s="626"/>
      <c r="D6" s="626"/>
    </row>
    <row r="7" spans="1:4" ht="196.5" customHeight="1">
      <c r="A7" s="622" t="s">
        <v>101</v>
      </c>
      <c r="B7" s="623"/>
      <c r="C7" s="623"/>
      <c r="D7" s="623"/>
    </row>
    <row r="8" spans="1:4" ht="15.75">
      <c r="A8" s="627" t="s">
        <v>102</v>
      </c>
      <c r="B8" s="627"/>
      <c r="C8" s="627"/>
      <c r="D8" s="627"/>
    </row>
    <row r="9" spans="1:4" ht="40.5" customHeight="1">
      <c r="A9" s="632" t="s">
        <v>103</v>
      </c>
      <c r="B9" s="633"/>
      <c r="C9" s="633"/>
      <c r="D9" s="633"/>
    </row>
    <row r="10" spans="1:4" ht="33.75" customHeight="1">
      <c r="A10" s="57" t="s">
        <v>104</v>
      </c>
      <c r="B10" s="624" t="s">
        <v>105</v>
      </c>
      <c r="C10" s="625"/>
      <c r="D10" s="58" t="s">
        <v>106</v>
      </c>
    </row>
    <row r="11" spans="1:4" ht="78.75" customHeight="1">
      <c r="A11" s="59">
        <v>1</v>
      </c>
      <c r="B11" s="593" t="s">
        <v>107</v>
      </c>
      <c r="C11" s="594"/>
      <c r="D11" s="60">
        <f>SUM(eff_histtxblrecog)</f>
        <v>9784673</v>
      </c>
    </row>
    <row r="12" spans="1:4" ht="34.5" customHeight="1">
      <c r="A12" s="61">
        <v>2</v>
      </c>
      <c r="B12" s="628" t="s">
        <v>108</v>
      </c>
      <c r="C12" s="629"/>
      <c r="D12" s="64">
        <f>SUM(eff_histtaxceiling)</f>
        <v>0</v>
      </c>
    </row>
    <row r="13" spans="1:4" ht="23.25" customHeight="1">
      <c r="A13" s="59">
        <v>3</v>
      </c>
      <c r="B13" s="65" t="s">
        <v>109</v>
      </c>
      <c r="C13" s="66"/>
      <c r="D13" s="60">
        <f>SUM(D11-D12)</f>
        <v>9784673</v>
      </c>
    </row>
    <row r="14" spans="1:4" ht="21" customHeight="1">
      <c r="A14" s="59">
        <v>4</v>
      </c>
      <c r="B14" s="634" t="s">
        <v>110</v>
      </c>
      <c r="C14" s="594"/>
      <c r="D14" s="67">
        <f>SUM(eff_histtaxrate)*100</f>
        <v>0.778466</v>
      </c>
    </row>
    <row r="15" spans="1:4" ht="37.5" customHeight="1">
      <c r="A15" s="600">
        <v>5</v>
      </c>
      <c r="B15" s="607" t="s">
        <v>111</v>
      </c>
      <c r="C15" s="608"/>
      <c r="D15" s="598"/>
    </row>
    <row r="16" spans="1:4" ht="21.75" customHeight="1">
      <c r="A16" s="601"/>
      <c r="B16" s="68" t="s">
        <v>112</v>
      </c>
      <c r="C16" s="69">
        <v>0</v>
      </c>
      <c r="D16" s="599"/>
    </row>
    <row r="17" spans="1:4" ht="21" customHeight="1">
      <c r="A17" s="601"/>
      <c r="B17" s="68" t="s">
        <v>113</v>
      </c>
      <c r="C17" s="71">
        <v>0</v>
      </c>
      <c r="D17" s="599"/>
    </row>
    <row r="18" spans="1:4" ht="21.75" customHeight="1">
      <c r="A18" s="61"/>
      <c r="B18" s="72" t="s">
        <v>114</v>
      </c>
      <c r="C18" s="73"/>
      <c r="D18" s="74">
        <f>SUM(C16-C17)</f>
        <v>0</v>
      </c>
    </row>
    <row r="19" spans="1:4" ht="18" customHeight="1">
      <c r="A19" s="589">
        <v>6</v>
      </c>
      <c r="B19" s="578" t="s">
        <v>115</v>
      </c>
      <c r="C19" s="579"/>
      <c r="D19" s="75"/>
    </row>
    <row r="20" spans="1:4" ht="21.75" customHeight="1">
      <c r="A20" s="590"/>
      <c r="B20" s="76" t="s">
        <v>116</v>
      </c>
      <c r="C20" s="77">
        <v>0</v>
      </c>
      <c r="D20" s="75"/>
    </row>
    <row r="21" spans="1:4" ht="21.75" customHeight="1">
      <c r="A21" s="590"/>
      <c r="B21" s="76" t="s">
        <v>117</v>
      </c>
      <c r="C21" s="78">
        <v>0</v>
      </c>
      <c r="D21" s="75"/>
    </row>
    <row r="22" spans="1:4" ht="21.75" customHeight="1">
      <c r="A22" s="590"/>
      <c r="B22" s="574" t="s">
        <v>118</v>
      </c>
      <c r="C22" s="609"/>
      <c r="D22" s="70">
        <f>SUM(C20-C21)</f>
        <v>0</v>
      </c>
    </row>
    <row r="23" spans="1:4" ht="21.75" customHeight="1">
      <c r="A23" s="80">
        <v>7</v>
      </c>
      <c r="B23" s="586" t="s">
        <v>119</v>
      </c>
      <c r="C23" s="612"/>
      <c r="D23" s="81">
        <f>SUM(D18,D22)</f>
        <v>0</v>
      </c>
    </row>
    <row r="24" spans="1:4" ht="21.75" customHeight="1">
      <c r="A24" s="80">
        <v>8</v>
      </c>
      <c r="B24" s="586" t="s">
        <v>120</v>
      </c>
      <c r="C24" s="587"/>
      <c r="D24" s="81">
        <f>SUM(D13,D23)</f>
        <v>9784673</v>
      </c>
    </row>
    <row r="25" spans="1:4" ht="34.5" customHeight="1">
      <c r="A25" s="80">
        <v>9</v>
      </c>
      <c r="B25" s="588" t="s">
        <v>121</v>
      </c>
      <c r="C25" s="587"/>
      <c r="D25" s="82">
        <v>0</v>
      </c>
    </row>
    <row r="26" spans="1:4" ht="18.75">
      <c r="A26" s="592" t="s">
        <v>94</v>
      </c>
      <c r="B26" s="592"/>
      <c r="C26" s="592"/>
      <c r="D26" s="54" t="s">
        <v>95</v>
      </c>
    </row>
    <row r="27" spans="1:4" ht="35.25" customHeight="1">
      <c r="A27" s="83" t="s">
        <v>104</v>
      </c>
      <c r="B27" s="635" t="s">
        <v>122</v>
      </c>
      <c r="C27" s="635"/>
      <c r="D27" s="84" t="s">
        <v>106</v>
      </c>
    </row>
    <row r="28" spans="1:4" ht="94.5" customHeight="1">
      <c r="A28" s="600">
        <v>10</v>
      </c>
      <c r="B28" s="607" t="s">
        <v>123</v>
      </c>
      <c r="C28" s="608"/>
      <c r="D28" s="598"/>
    </row>
    <row r="29" spans="1:4" ht="24" customHeight="1">
      <c r="A29" s="601"/>
      <c r="B29" s="68" t="s">
        <v>124</v>
      </c>
      <c r="C29" s="85">
        <f>SUM(eff_histabsolutexempt)</f>
        <v>4530</v>
      </c>
      <c r="D29" s="599"/>
    </row>
    <row r="30" spans="1:4" ht="33" customHeight="1">
      <c r="A30" s="601"/>
      <c r="B30" s="68" t="s">
        <v>125</v>
      </c>
      <c r="C30" s="86">
        <f>SUM(eff_partialexempt)</f>
        <v>0</v>
      </c>
      <c r="D30" s="599"/>
    </row>
    <row r="31" spans="1:4" ht="23.25" customHeight="1">
      <c r="A31" s="61"/>
      <c r="B31" s="62" t="s">
        <v>126</v>
      </c>
      <c r="C31" s="63"/>
      <c r="D31" s="87">
        <f>SUM(C29,C30)</f>
        <v>4530</v>
      </c>
    </row>
    <row r="32" spans="1:4" ht="66.75" customHeight="1">
      <c r="A32" s="600">
        <v>11</v>
      </c>
      <c r="B32" s="610" t="s">
        <v>127</v>
      </c>
      <c r="C32" s="611"/>
      <c r="D32" s="580"/>
    </row>
    <row r="33" spans="1:4" ht="22.5" customHeight="1">
      <c r="A33" s="601"/>
      <c r="B33" s="68" t="s">
        <v>128</v>
      </c>
      <c r="C33" s="88">
        <f>SUM(eff_histprdmkt)</f>
        <v>0</v>
      </c>
      <c r="D33" s="605"/>
    </row>
    <row r="34" spans="1:4" ht="19.5" customHeight="1">
      <c r="A34" s="601"/>
      <c r="B34" s="68" t="s">
        <v>129</v>
      </c>
      <c r="C34" s="89">
        <f>SUM(eff_prd)</f>
        <v>0</v>
      </c>
      <c r="D34" s="605"/>
    </row>
    <row r="35" spans="1:4" ht="19.5" customHeight="1">
      <c r="A35" s="61"/>
      <c r="B35" s="62" t="s">
        <v>130</v>
      </c>
      <c r="C35" s="63"/>
      <c r="D35" s="64">
        <f>SUM(C33-C34)</f>
        <v>0</v>
      </c>
    </row>
    <row r="36" spans="1:4" ht="18.75" customHeight="1">
      <c r="A36" s="59">
        <v>12</v>
      </c>
      <c r="B36" s="606" t="s">
        <v>131</v>
      </c>
      <c r="C36" s="604"/>
      <c r="D36" s="60">
        <f>SUM(D25,D31,D35)</f>
        <v>4530</v>
      </c>
    </row>
    <row r="37" spans="1:4" ht="16.5" customHeight="1">
      <c r="A37" s="59">
        <v>13</v>
      </c>
      <c r="B37" s="593" t="s">
        <v>132</v>
      </c>
      <c r="C37" s="604"/>
      <c r="D37" s="60">
        <f>SUM(D24-D36)</f>
        <v>9780143</v>
      </c>
    </row>
    <row r="38" spans="1:4" ht="18.75" customHeight="1">
      <c r="A38" s="59">
        <v>14</v>
      </c>
      <c r="B38" s="593" t="s">
        <v>133</v>
      </c>
      <c r="C38" s="604"/>
      <c r="D38" s="90">
        <f>SUM(D14)*D37/100</f>
        <v>76135.08800638</v>
      </c>
    </row>
    <row r="39" spans="1:4" ht="81" customHeight="1">
      <c r="A39" s="59">
        <v>15</v>
      </c>
      <c r="B39" s="593" t="s">
        <v>134</v>
      </c>
      <c r="C39" s="594"/>
      <c r="D39" s="91"/>
    </row>
    <row r="40" spans="1:4" ht="57" customHeight="1">
      <c r="A40" s="59">
        <v>16</v>
      </c>
      <c r="B40" s="593" t="s">
        <v>135</v>
      </c>
      <c r="C40" s="604"/>
      <c r="D40" s="90">
        <f>SUM(D38:D39)</f>
        <v>76135.08800638</v>
      </c>
    </row>
    <row r="41" spans="1:4" ht="69" customHeight="1">
      <c r="A41" s="600">
        <v>17</v>
      </c>
      <c r="B41" s="610" t="s">
        <v>136</v>
      </c>
      <c r="C41" s="639"/>
      <c r="D41" s="602"/>
    </row>
    <row r="42" spans="1:4" ht="20.25" customHeight="1">
      <c r="A42" s="601"/>
      <c r="B42" s="68" t="s">
        <v>137</v>
      </c>
      <c r="C42" s="85">
        <f>SUM(eff_txbl)</f>
        <v>9946666</v>
      </c>
      <c r="D42" s="601"/>
    </row>
    <row r="43" spans="1:4" ht="52.5" customHeight="1">
      <c r="A43" s="601"/>
      <c r="B43" s="92" t="s">
        <v>138</v>
      </c>
      <c r="C43" s="86">
        <f>SUM(eff_pollution)</f>
        <v>0</v>
      </c>
      <c r="D43" s="603"/>
    </row>
    <row r="44" spans="1:4" ht="19.5" customHeight="1">
      <c r="A44" s="61"/>
      <c r="B44" s="62" t="s">
        <v>139</v>
      </c>
      <c r="C44" s="63"/>
      <c r="D44" s="64">
        <f>SUM(C42-C43)</f>
        <v>9946666</v>
      </c>
    </row>
    <row r="45" spans="1:4" ht="19.5" customHeight="1">
      <c r="A45" s="592" t="s">
        <v>94</v>
      </c>
      <c r="B45" s="592"/>
      <c r="C45" s="592"/>
      <c r="D45" s="54" t="s">
        <v>95</v>
      </c>
    </row>
    <row r="46" spans="1:4" ht="19.5" customHeight="1">
      <c r="A46" s="93" t="s">
        <v>104</v>
      </c>
      <c r="B46" s="582" t="s">
        <v>122</v>
      </c>
      <c r="C46" s="583"/>
      <c r="D46" s="93" t="s">
        <v>106</v>
      </c>
    </row>
    <row r="47" spans="1:4" ht="33" customHeight="1">
      <c r="A47" s="600">
        <v>18</v>
      </c>
      <c r="B47" s="630" t="s">
        <v>140</v>
      </c>
      <c r="C47" s="631"/>
      <c r="D47" s="94"/>
    </row>
    <row r="48" spans="1:4" ht="99" customHeight="1">
      <c r="A48" s="601"/>
      <c r="B48" s="95" t="s">
        <v>141</v>
      </c>
      <c r="C48" s="96">
        <v>0</v>
      </c>
      <c r="D48" s="97" t="s">
        <v>142</v>
      </c>
    </row>
    <row r="49" spans="1:4" ht="152.25" customHeight="1">
      <c r="A49" s="601"/>
      <c r="B49" s="92" t="s">
        <v>143</v>
      </c>
      <c r="C49" s="71">
        <v>0</v>
      </c>
      <c r="D49" s="98"/>
    </row>
    <row r="50" spans="1:4" ht="21" customHeight="1">
      <c r="A50" s="61"/>
      <c r="B50" s="62" t="s">
        <v>144</v>
      </c>
      <c r="C50" s="63"/>
      <c r="D50" s="64">
        <f>SUM(C48:C49)</f>
        <v>0</v>
      </c>
    </row>
    <row r="51" spans="1:4" ht="38.25" customHeight="1">
      <c r="A51" s="99">
        <v>19</v>
      </c>
      <c r="B51" s="572" t="s">
        <v>145</v>
      </c>
      <c r="C51" s="573"/>
      <c r="D51" s="101">
        <f>SUM(eff_taxceiling)</f>
        <v>0</v>
      </c>
    </row>
    <row r="52" spans="1:4" ht="25.5" customHeight="1">
      <c r="A52" s="59">
        <v>20</v>
      </c>
      <c r="B52" s="596" t="s">
        <v>146</v>
      </c>
      <c r="C52" s="597"/>
      <c r="D52" s="60">
        <f>SUM(D44,D50)-D51</f>
        <v>9946666</v>
      </c>
    </row>
    <row r="53" spans="1:4" ht="49.5" customHeight="1">
      <c r="A53" s="59">
        <v>21</v>
      </c>
      <c r="B53" s="593" t="s">
        <v>147</v>
      </c>
      <c r="C53" s="594"/>
      <c r="D53" s="102">
        <v>0</v>
      </c>
    </row>
    <row r="54" spans="1:4" ht="92.25" customHeight="1">
      <c r="A54" s="59">
        <v>22</v>
      </c>
      <c r="B54" s="593" t="s">
        <v>148</v>
      </c>
      <c r="C54" s="594"/>
      <c r="D54" s="60">
        <f>SUM(eff_newtxbl)</f>
        <v>13970</v>
      </c>
    </row>
    <row r="55" spans="1:4" ht="22.5" customHeight="1">
      <c r="A55" s="59">
        <v>23</v>
      </c>
      <c r="B55" s="593" t="s">
        <v>149</v>
      </c>
      <c r="C55" s="594"/>
      <c r="D55" s="60">
        <f>SUM(D53:D54)</f>
        <v>13970</v>
      </c>
    </row>
    <row r="56" spans="1:4" ht="22.5" customHeight="1">
      <c r="A56" s="59">
        <v>24</v>
      </c>
      <c r="B56" s="593" t="s">
        <v>150</v>
      </c>
      <c r="C56" s="594"/>
      <c r="D56" s="60">
        <f>SUM(D52,-D55)</f>
        <v>9932696</v>
      </c>
    </row>
    <row r="57" spans="1:4" ht="21.75" customHeight="1">
      <c r="A57" s="59">
        <v>25</v>
      </c>
      <c r="B57" s="593" t="s">
        <v>151</v>
      </c>
      <c r="C57" s="594"/>
      <c r="D57" s="103">
        <f>SUM(D40/D56)*100</f>
        <v>0.7665097976056048</v>
      </c>
    </row>
    <row r="58" spans="1:4" ht="19.5" customHeight="1">
      <c r="A58" s="592" t="s">
        <v>94</v>
      </c>
      <c r="B58" s="592"/>
      <c r="C58" s="592"/>
      <c r="D58" s="54" t="s">
        <v>95</v>
      </c>
    </row>
    <row r="59" spans="1:4" ht="29.25" customHeight="1">
      <c r="A59" s="595" t="s">
        <v>152</v>
      </c>
      <c r="B59" s="595"/>
      <c r="C59" s="595"/>
      <c r="D59" s="595"/>
    </row>
    <row r="60" spans="1:4" ht="335.25" customHeight="1">
      <c r="A60" s="584" t="s">
        <v>153</v>
      </c>
      <c r="B60" s="584"/>
      <c r="C60" s="584"/>
      <c r="D60" s="584"/>
    </row>
    <row r="61" spans="1:4" ht="33.75" customHeight="1">
      <c r="A61" s="93" t="s">
        <v>104</v>
      </c>
      <c r="B61" s="582" t="s">
        <v>154</v>
      </c>
      <c r="C61" s="583"/>
      <c r="D61" s="93" t="s">
        <v>106</v>
      </c>
    </row>
    <row r="62" spans="1:4" ht="48.75" customHeight="1">
      <c r="A62" s="104">
        <v>26</v>
      </c>
      <c r="B62" s="572" t="s">
        <v>155</v>
      </c>
      <c r="C62" s="585"/>
      <c r="D62" s="105">
        <v>0</v>
      </c>
    </row>
    <row r="63" spans="1:4" ht="20.25" customHeight="1">
      <c r="A63" s="589">
        <v>27</v>
      </c>
      <c r="B63" s="106" t="s">
        <v>156</v>
      </c>
      <c r="C63" s="107"/>
      <c r="D63" s="108">
        <v>0</v>
      </c>
    </row>
    <row r="64" spans="1:4" ht="39" customHeight="1">
      <c r="A64" s="590"/>
      <c r="B64" s="109" t="s">
        <v>157</v>
      </c>
      <c r="C64" s="110">
        <v>0</v>
      </c>
      <c r="D64" s="111"/>
    </row>
    <row r="65" spans="1:4" ht="68.25" customHeight="1">
      <c r="A65" s="591"/>
      <c r="B65" s="112" t="s">
        <v>158</v>
      </c>
      <c r="C65" s="110">
        <v>0</v>
      </c>
      <c r="D65" s="113"/>
    </row>
    <row r="66" spans="1:4" ht="57" customHeight="1">
      <c r="A66" s="114">
        <v>28</v>
      </c>
      <c r="B66" s="640" t="s">
        <v>159</v>
      </c>
      <c r="C66" s="641"/>
      <c r="D66" s="116">
        <v>0</v>
      </c>
    </row>
    <row r="67" spans="1:4" ht="94.5" customHeight="1">
      <c r="A67" s="589">
        <v>29</v>
      </c>
      <c r="B67" s="578" t="s">
        <v>160</v>
      </c>
      <c r="C67" s="579"/>
      <c r="D67" s="580"/>
    </row>
    <row r="68" spans="1:4" ht="76.5" customHeight="1">
      <c r="A68" s="590"/>
      <c r="B68" s="76" t="s">
        <v>161</v>
      </c>
      <c r="C68" s="117">
        <v>0</v>
      </c>
      <c r="D68" s="581"/>
    </row>
    <row r="69" spans="1:4" ht="21" customHeight="1">
      <c r="A69" s="590"/>
      <c r="B69" s="118" t="s">
        <v>162</v>
      </c>
      <c r="C69" s="117">
        <v>0</v>
      </c>
      <c r="D69" s="581"/>
    </row>
    <row r="70" spans="1:4" ht="50.25" customHeight="1">
      <c r="A70" s="590"/>
      <c r="B70" s="118" t="s">
        <v>163</v>
      </c>
      <c r="C70" s="117">
        <v>0</v>
      </c>
      <c r="D70" s="75"/>
    </row>
    <row r="71" spans="1:4" ht="19.5" customHeight="1">
      <c r="A71" s="591"/>
      <c r="B71" s="119" t="s">
        <v>164</v>
      </c>
      <c r="C71" s="120"/>
      <c r="D71" s="121">
        <f>SUM(C68,-C69,-C70)</f>
        <v>0</v>
      </c>
    </row>
    <row r="72" spans="1:4" ht="31.5" customHeight="1">
      <c r="A72" s="114">
        <v>30</v>
      </c>
      <c r="B72" s="588" t="s">
        <v>165</v>
      </c>
      <c r="C72" s="642"/>
      <c r="D72" s="122">
        <v>0</v>
      </c>
    </row>
    <row r="73" spans="1:4" ht="20.25" customHeight="1">
      <c r="A73" s="114">
        <v>31</v>
      </c>
      <c r="B73" s="123" t="s">
        <v>166</v>
      </c>
      <c r="C73" s="124"/>
      <c r="D73" s="60">
        <f>SUM(D71,-D72)</f>
        <v>0</v>
      </c>
    </row>
    <row r="74" spans="1:4" ht="63.75" customHeight="1">
      <c r="A74" s="589">
        <v>32</v>
      </c>
      <c r="B74" s="576" t="s">
        <v>167</v>
      </c>
      <c r="C74" s="577"/>
      <c r="D74" s="125"/>
    </row>
    <row r="75" spans="1:4" ht="33" customHeight="1">
      <c r="A75" s="590"/>
      <c r="B75" s="115" t="s">
        <v>168</v>
      </c>
      <c r="C75" s="126">
        <v>0</v>
      </c>
      <c r="D75" s="127"/>
    </row>
    <row r="76" spans="1:4" ht="18.75" customHeight="1">
      <c r="A76" s="590"/>
      <c r="B76" s="115" t="s">
        <v>169</v>
      </c>
      <c r="C76" s="128">
        <v>0</v>
      </c>
      <c r="D76" s="127"/>
    </row>
    <row r="77" spans="1:4" ht="18" customHeight="1">
      <c r="A77" s="590"/>
      <c r="B77" s="115" t="s">
        <v>170</v>
      </c>
      <c r="C77" s="128">
        <v>0</v>
      </c>
      <c r="D77" s="127"/>
    </row>
    <row r="78" spans="1:4" ht="19.5" customHeight="1">
      <c r="A78" s="591"/>
      <c r="B78" s="79" t="s">
        <v>171</v>
      </c>
      <c r="C78" s="129">
        <v>0</v>
      </c>
      <c r="D78" s="130">
        <v>0</v>
      </c>
    </row>
    <row r="79" spans="1:4" ht="54" customHeight="1">
      <c r="A79" s="114">
        <v>33</v>
      </c>
      <c r="B79" s="574" t="s">
        <v>172</v>
      </c>
      <c r="C79" s="575"/>
      <c r="D79" s="131" t="e">
        <f>SUM(D73)/(D78)</f>
        <v>#DIV/0!</v>
      </c>
    </row>
    <row r="80" spans="1:4" ht="33.75" customHeight="1">
      <c r="A80" s="99">
        <v>34</v>
      </c>
      <c r="B80" s="645" t="s">
        <v>173</v>
      </c>
      <c r="C80" s="646"/>
      <c r="D80" s="132">
        <f>SUM(D52)</f>
        <v>9946666</v>
      </c>
    </row>
    <row r="81" spans="1:4" ht="18.75" customHeight="1">
      <c r="A81" s="80">
        <v>35</v>
      </c>
      <c r="B81" s="568" t="s">
        <v>174</v>
      </c>
      <c r="C81" s="569"/>
      <c r="D81" s="133" t="e">
        <f>SUM(D79/D80)*100</f>
        <v>#DIV/0!</v>
      </c>
    </row>
    <row r="82" spans="1:4" ht="64.5" customHeight="1">
      <c r="A82" s="134">
        <v>36</v>
      </c>
      <c r="B82" s="637" t="s">
        <v>175</v>
      </c>
      <c r="C82" s="638"/>
      <c r="D82" s="135" t="e">
        <f>SUM(D66,D81)</f>
        <v>#DIV/0!</v>
      </c>
    </row>
    <row r="83" spans="1:4" ht="18.75" customHeight="1">
      <c r="A83" s="592" t="s">
        <v>94</v>
      </c>
      <c r="B83" s="592"/>
      <c r="C83" s="592"/>
      <c r="D83" s="54" t="s">
        <v>95</v>
      </c>
    </row>
    <row r="84" spans="1:4" ht="21.75" customHeight="1">
      <c r="A84" s="595" t="s">
        <v>176</v>
      </c>
      <c r="B84" s="595"/>
      <c r="C84" s="595"/>
      <c r="D84" s="595"/>
    </row>
    <row r="85" spans="1:4" ht="108" customHeight="1">
      <c r="A85" s="647" t="s">
        <v>177</v>
      </c>
      <c r="B85" s="647"/>
      <c r="C85" s="647"/>
      <c r="D85" s="647"/>
    </row>
    <row r="86" spans="1:4" ht="15.75">
      <c r="A86" s="136" t="s">
        <v>104</v>
      </c>
      <c r="B86" s="648" t="s">
        <v>178</v>
      </c>
      <c r="C86" s="649"/>
      <c r="D86" s="138" t="s">
        <v>106</v>
      </c>
    </row>
    <row r="87" spans="1:4" ht="54" customHeight="1">
      <c r="A87" s="139">
        <v>37</v>
      </c>
      <c r="B87" s="636" t="s">
        <v>179</v>
      </c>
      <c r="C87" s="587"/>
      <c r="D87" s="140">
        <v>0</v>
      </c>
    </row>
    <row r="88" spans="1:4" ht="33.75" customHeight="1">
      <c r="A88" s="80">
        <v>38</v>
      </c>
      <c r="B88" s="636" t="s">
        <v>173</v>
      </c>
      <c r="C88" s="587"/>
      <c r="D88" s="141">
        <f>SUM(D52)</f>
        <v>9946666</v>
      </c>
    </row>
    <row r="89" spans="1:4" ht="19.5" customHeight="1">
      <c r="A89" s="80">
        <v>39</v>
      </c>
      <c r="B89" s="588" t="s">
        <v>180</v>
      </c>
      <c r="C89" s="636"/>
      <c r="D89" s="142">
        <f>SUM(D87/D88)*100</f>
        <v>0</v>
      </c>
    </row>
    <row r="90" spans="1:4" ht="15.75">
      <c r="A90" s="114">
        <v>40</v>
      </c>
      <c r="B90" s="588" t="s">
        <v>181</v>
      </c>
      <c r="C90" s="587"/>
      <c r="D90" s="133" t="e">
        <f>SUM(D82,D89)</f>
        <v>#DIV/0!</v>
      </c>
    </row>
    <row r="91" spans="1:4" ht="15.75">
      <c r="A91" s="143"/>
      <c r="B91" s="144"/>
      <c r="C91" s="144"/>
      <c r="D91" s="145"/>
    </row>
    <row r="92" spans="1:4" ht="15.75">
      <c r="A92" s="595" t="s">
        <v>182</v>
      </c>
      <c r="B92" s="595"/>
      <c r="C92" s="595"/>
      <c r="D92" s="595"/>
    </row>
    <row r="93" spans="1:4" ht="15" customHeight="1">
      <c r="A93" s="143"/>
      <c r="B93" s="144"/>
      <c r="C93" s="144"/>
      <c r="D93" s="145"/>
    </row>
    <row r="94" spans="1:4" ht="15.75">
      <c r="A94" s="652" t="s">
        <v>183</v>
      </c>
      <c r="B94" s="652"/>
      <c r="C94" s="652"/>
      <c r="D94" s="145"/>
    </row>
    <row r="95" spans="1:4" ht="15.75">
      <c r="A95" s="143"/>
      <c r="B95" s="144"/>
      <c r="C95" s="144"/>
      <c r="D95" s="145"/>
    </row>
    <row r="96" spans="1:4" ht="15.75">
      <c r="A96" s="147"/>
      <c r="B96" s="652" t="s">
        <v>184</v>
      </c>
      <c r="C96" s="652"/>
      <c r="D96" s="148">
        <f>SUM(D57)</f>
        <v>0.7665097976056048</v>
      </c>
    </row>
    <row r="97" spans="1:4" ht="15">
      <c r="A97" s="147"/>
      <c r="B97" s="147" t="s">
        <v>185</v>
      </c>
      <c r="C97" s="147"/>
      <c r="D97" s="149"/>
    </row>
    <row r="98" spans="1:4" ht="15">
      <c r="A98" s="147"/>
      <c r="B98" s="652"/>
      <c r="C98" s="652"/>
      <c r="D98" s="150"/>
    </row>
    <row r="99" spans="1:4" ht="15">
      <c r="A99" s="147"/>
      <c r="B99" s="147" t="s">
        <v>186</v>
      </c>
      <c r="C99" s="147"/>
      <c r="D99" s="149"/>
    </row>
    <row r="100" spans="1:4" ht="15.75">
      <c r="A100" s="147"/>
      <c r="B100" s="652" t="s">
        <v>187</v>
      </c>
      <c r="C100" s="652"/>
      <c r="D100" s="151"/>
    </row>
    <row r="101" spans="1:4" ht="15">
      <c r="A101" s="147"/>
      <c r="B101" s="146"/>
      <c r="C101" s="146"/>
      <c r="D101" s="150"/>
    </row>
    <row r="102" spans="1:4" ht="15.75">
      <c r="A102" s="143"/>
      <c r="B102" s="144"/>
      <c r="C102" s="144"/>
      <c r="D102" s="145"/>
    </row>
    <row r="103" spans="1:4" ht="15.75">
      <c r="A103" s="595" t="s">
        <v>188</v>
      </c>
      <c r="B103" s="595"/>
      <c r="C103" s="595"/>
      <c r="D103" s="595"/>
    </row>
    <row r="104" spans="1:4" ht="15">
      <c r="A104" s="570" t="s">
        <v>189</v>
      </c>
      <c r="B104" s="571"/>
      <c r="C104" s="571"/>
      <c r="D104" s="571"/>
    </row>
    <row r="105" spans="1:4" ht="36.75" customHeight="1">
      <c r="A105" s="571"/>
      <c r="B105" s="571"/>
      <c r="C105" s="571"/>
      <c r="D105" s="571"/>
    </row>
    <row r="107" spans="1:4" ht="15">
      <c r="A107" s="570" t="s">
        <v>190</v>
      </c>
      <c r="B107" s="643"/>
      <c r="C107" s="147"/>
      <c r="D107" s="149"/>
    </row>
    <row r="108" spans="1:4" ht="15">
      <c r="A108" s="570"/>
      <c r="B108" s="644"/>
      <c r="C108" s="147"/>
      <c r="D108" s="149"/>
    </row>
    <row r="109" ht="15">
      <c r="B109" s="147" t="s">
        <v>191</v>
      </c>
    </row>
    <row r="110" spans="1:4" ht="15">
      <c r="A110" s="570" t="s">
        <v>192</v>
      </c>
      <c r="B110" s="643"/>
      <c r="C110" s="147"/>
      <c r="D110" s="149"/>
    </row>
    <row r="111" spans="1:4" ht="15">
      <c r="A111" s="570"/>
      <c r="B111" s="644"/>
      <c r="C111" s="147"/>
      <c r="D111" s="152"/>
    </row>
    <row r="112" spans="1:4" ht="15">
      <c r="A112" s="147"/>
      <c r="B112" s="147" t="s">
        <v>193</v>
      </c>
      <c r="C112" s="147"/>
      <c r="D112" s="147" t="s">
        <v>194</v>
      </c>
    </row>
    <row r="114" spans="1:3" ht="15.75">
      <c r="A114" s="650" t="s">
        <v>195</v>
      </c>
      <c r="B114" s="650"/>
      <c r="C114" s="650"/>
    </row>
    <row r="115" spans="1:2" ht="15">
      <c r="A115" s="651" t="s">
        <v>196</v>
      </c>
      <c r="B115" s="651"/>
    </row>
  </sheetData>
  <sheetProtection password="CCA6" sheet="1" selectLockedCells="1"/>
  <mergeCells count="89">
    <mergeCell ref="A114:C114"/>
    <mergeCell ref="A115:B115"/>
    <mergeCell ref="A83:C83"/>
    <mergeCell ref="A92:D92"/>
    <mergeCell ref="A94:C94"/>
    <mergeCell ref="B98:C98"/>
    <mergeCell ref="B100:C100"/>
    <mergeCell ref="B96:C96"/>
    <mergeCell ref="B88:C88"/>
    <mergeCell ref="B89:C89"/>
    <mergeCell ref="A103:D103"/>
    <mergeCell ref="A107:A108"/>
    <mergeCell ref="B107:B108"/>
    <mergeCell ref="A110:A111"/>
    <mergeCell ref="B110:B111"/>
    <mergeCell ref="A74:A78"/>
    <mergeCell ref="B80:C80"/>
    <mergeCell ref="A84:D84"/>
    <mergeCell ref="A85:D85"/>
    <mergeCell ref="B86:C86"/>
    <mergeCell ref="B87:C87"/>
    <mergeCell ref="B82:C82"/>
    <mergeCell ref="B90:C90"/>
    <mergeCell ref="B41:C41"/>
    <mergeCell ref="A45:C45"/>
    <mergeCell ref="B46:C46"/>
    <mergeCell ref="B53:C53"/>
    <mergeCell ref="B54:C54"/>
    <mergeCell ref="B66:C66"/>
    <mergeCell ref="B72:C72"/>
    <mergeCell ref="A6:D6"/>
    <mergeCell ref="A8:D8"/>
    <mergeCell ref="A15:A17"/>
    <mergeCell ref="B12:C12"/>
    <mergeCell ref="B47:C47"/>
    <mergeCell ref="A9:D9"/>
    <mergeCell ref="B14:C14"/>
    <mergeCell ref="A26:C26"/>
    <mergeCell ref="B27:C27"/>
    <mergeCell ref="B11:C11"/>
    <mergeCell ref="B19:C19"/>
    <mergeCell ref="A7:D7"/>
    <mergeCell ref="D15:D17"/>
    <mergeCell ref="B10:C10"/>
    <mergeCell ref="B15:C15"/>
    <mergeCell ref="A19:A22"/>
    <mergeCell ref="A1:C1"/>
    <mergeCell ref="A3:D3"/>
    <mergeCell ref="A4:B4"/>
    <mergeCell ref="C4:D4"/>
    <mergeCell ref="A5:B5"/>
    <mergeCell ref="C5:D5"/>
    <mergeCell ref="A2:C2"/>
    <mergeCell ref="B55:C55"/>
    <mergeCell ref="B36:C36"/>
    <mergeCell ref="B37:C37"/>
    <mergeCell ref="A28:A30"/>
    <mergeCell ref="B28:C28"/>
    <mergeCell ref="B22:C22"/>
    <mergeCell ref="B39:C39"/>
    <mergeCell ref="B32:C32"/>
    <mergeCell ref="B38:C38"/>
    <mergeCell ref="B23:C23"/>
    <mergeCell ref="A41:A43"/>
    <mergeCell ref="D41:D43"/>
    <mergeCell ref="A47:A49"/>
    <mergeCell ref="B40:C40"/>
    <mergeCell ref="A32:A34"/>
    <mergeCell ref="D32:D34"/>
    <mergeCell ref="B24:C24"/>
    <mergeCell ref="B25:C25"/>
    <mergeCell ref="A67:A71"/>
    <mergeCell ref="A58:C58"/>
    <mergeCell ref="B56:C56"/>
    <mergeCell ref="A63:A65"/>
    <mergeCell ref="A59:D59"/>
    <mergeCell ref="B52:C52"/>
    <mergeCell ref="B57:C57"/>
    <mergeCell ref="D28:D30"/>
    <mergeCell ref="B81:C81"/>
    <mergeCell ref="A104:D105"/>
    <mergeCell ref="B51:C51"/>
    <mergeCell ref="B79:C79"/>
    <mergeCell ref="B74:C74"/>
    <mergeCell ref="B67:C67"/>
    <mergeCell ref="D67:D69"/>
    <mergeCell ref="B61:C61"/>
    <mergeCell ref="A60:D60"/>
    <mergeCell ref="B62:C62"/>
  </mergeCells>
  <printOptions/>
  <pageMargins left="0.20000000298023224" right="0.20000000298023224" top="0.25" bottom="0.25" header="0.30000001192092896" footer="0.30000001192092896"/>
  <pageSetup errors="blank" fitToHeight="5" horizontalDpi="300" verticalDpi="300" orientation="portrait" scale="82"/>
  <headerFooter>
    <oddHeader>&amp;L&amp;12&amp;D   &amp;T&amp;R&amp;12&amp;P</oddHeader>
  </headerFooter>
  <rowBreaks count="4" manualBreakCount="4">
    <brk id="25" max="255" man="1"/>
    <brk id="44" max="255" man="1"/>
    <brk id="57" max="255" man="1"/>
    <brk id="82" max="255" man="1"/>
  </rowBreaks>
  <legacyDrawing r:id="rId2"/>
</worksheet>
</file>

<file path=xl/worksheets/sheet3.xml><?xml version="1.0" encoding="utf-8"?>
<worksheet xmlns="http://schemas.openxmlformats.org/spreadsheetml/2006/main" xmlns:r="http://schemas.openxmlformats.org/officeDocument/2006/relationships">
  <dimension ref="A1:M138"/>
  <sheetViews>
    <sheetView zoomScalePageLayoutView="0" workbookViewId="0" topLeftCell="A1">
      <selection activeCell="B15" sqref="B15"/>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92" t="s">
        <v>94</v>
      </c>
      <c r="B1" s="592"/>
      <c r="C1" s="592"/>
      <c r="D1" s="54" t="s">
        <v>197</v>
      </c>
    </row>
    <row r="2" spans="1:13" ht="25.5">
      <c r="A2" s="621" t="s">
        <v>198</v>
      </c>
      <c r="B2" s="621"/>
      <c r="C2" s="621"/>
      <c r="D2" s="155" t="s">
        <v>199</v>
      </c>
      <c r="E2" s="2"/>
      <c r="F2" s="2"/>
      <c r="G2" s="2"/>
      <c r="H2" s="2"/>
      <c r="I2" s="2"/>
      <c r="J2" s="2"/>
      <c r="K2" s="2"/>
      <c r="L2" s="2"/>
      <c r="M2" s="2"/>
    </row>
    <row r="3" spans="1:11" ht="20.25">
      <c r="A3" s="613" t="s">
        <v>200</v>
      </c>
      <c r="B3" s="613"/>
      <c r="C3" s="613"/>
      <c r="D3" s="613"/>
      <c r="E3" s="2"/>
      <c r="F3" s="2"/>
      <c r="G3" s="2"/>
      <c r="H3" s="2"/>
      <c r="I3" s="2"/>
      <c r="J3" s="2"/>
      <c r="K3" s="2"/>
    </row>
    <row r="4" spans="1:11" ht="15">
      <c r="A4" s="614" t="str">
        <f>(eff_desc)</f>
        <v>CHI-HIGGINS CITY (2020)</v>
      </c>
      <c r="B4" s="614"/>
      <c r="C4" s="615" t="s">
        <v>98</v>
      </c>
      <c r="D4" s="616"/>
      <c r="E4" s="2"/>
      <c r="F4" s="2"/>
      <c r="G4" s="2"/>
      <c r="H4" s="2"/>
      <c r="I4" s="2"/>
      <c r="J4" s="2"/>
      <c r="K4" s="2"/>
    </row>
    <row r="5" spans="1:13" ht="15">
      <c r="A5" s="617" t="s">
        <v>201</v>
      </c>
      <c r="B5" s="618"/>
      <c r="C5" s="619" t="s">
        <v>202</v>
      </c>
      <c r="D5" s="620"/>
      <c r="E5" s="2"/>
      <c r="F5" s="2"/>
      <c r="G5" s="2"/>
      <c r="H5" s="2"/>
      <c r="I5" s="2"/>
      <c r="J5" s="2"/>
      <c r="K5" s="2"/>
      <c r="L5" s="2"/>
      <c r="M5" s="2"/>
    </row>
    <row r="6" spans="1:13" ht="5.25" customHeight="1">
      <c r="A6" s="626"/>
      <c r="B6" s="626"/>
      <c r="C6" s="626"/>
      <c r="D6" s="626"/>
      <c r="E6" s="2"/>
      <c r="F6" s="2"/>
      <c r="G6" s="2"/>
      <c r="H6" s="2"/>
      <c r="I6" s="2"/>
      <c r="J6" s="2"/>
      <c r="K6" s="2"/>
      <c r="L6" s="2"/>
      <c r="M6" s="2"/>
    </row>
    <row r="7" spans="1:13" ht="181.5" customHeight="1">
      <c r="A7" s="722" t="s">
        <v>203</v>
      </c>
      <c r="B7" s="623"/>
      <c r="C7" s="623"/>
      <c r="D7" s="623"/>
      <c r="E7" s="2"/>
      <c r="F7" s="2"/>
      <c r="G7" s="2"/>
      <c r="H7" s="2"/>
      <c r="I7" s="2"/>
      <c r="J7" s="2"/>
      <c r="K7" s="2"/>
      <c r="L7" s="2"/>
      <c r="M7" s="2"/>
    </row>
    <row r="8" spans="1:13" ht="15.75">
      <c r="A8" s="627" t="s">
        <v>204</v>
      </c>
      <c r="B8" s="627"/>
      <c r="C8" s="627"/>
      <c r="D8" s="627"/>
      <c r="E8" s="2"/>
      <c r="F8" s="2"/>
      <c r="G8" s="2"/>
      <c r="H8" s="2"/>
      <c r="I8" s="2"/>
      <c r="J8" s="2"/>
      <c r="K8" s="2"/>
      <c r="L8" s="2"/>
      <c r="M8" s="2"/>
    </row>
    <row r="9" spans="1:13" ht="91.5" customHeight="1">
      <c r="A9" s="632" t="s">
        <v>205</v>
      </c>
      <c r="B9" s="633"/>
      <c r="C9" s="633"/>
      <c r="D9" s="633"/>
      <c r="E9" s="2"/>
      <c r="F9" s="2"/>
      <c r="G9" s="2"/>
      <c r="H9" s="2"/>
      <c r="I9" s="2"/>
      <c r="J9" s="2"/>
      <c r="K9" s="2"/>
      <c r="L9" s="2"/>
      <c r="M9" s="2"/>
    </row>
    <row r="10" spans="1:13" ht="29.25" customHeight="1">
      <c r="A10" s="93" t="s">
        <v>104</v>
      </c>
      <c r="B10" s="582" t="s">
        <v>105</v>
      </c>
      <c r="C10" s="583"/>
      <c r="D10" s="93" t="s">
        <v>106</v>
      </c>
      <c r="E10" s="2"/>
      <c r="F10" s="2"/>
      <c r="G10" s="2"/>
      <c r="H10" s="2"/>
      <c r="I10" s="2"/>
      <c r="J10" s="2"/>
      <c r="K10" s="2"/>
      <c r="L10" s="2"/>
      <c r="M10" s="2"/>
    </row>
    <row r="11" spans="1:13" ht="120" customHeight="1">
      <c r="A11" s="157">
        <v>1</v>
      </c>
      <c r="B11" s="682" t="s">
        <v>206</v>
      </c>
      <c r="C11" s="683"/>
      <c r="D11" s="159">
        <f>SUM(eff_histtxblrecog)</f>
        <v>9784673</v>
      </c>
      <c r="E11" s="2"/>
      <c r="F11" s="2"/>
      <c r="G11" s="2"/>
      <c r="H11" s="2"/>
      <c r="I11" s="2"/>
      <c r="J11" s="2"/>
      <c r="L11" s="2"/>
      <c r="M11" s="2"/>
    </row>
    <row r="12" spans="1:13" ht="35.25" customHeight="1">
      <c r="A12" s="157">
        <v>2</v>
      </c>
      <c r="B12" s="661" t="s">
        <v>207</v>
      </c>
      <c r="C12" s="662"/>
      <c r="D12" s="159">
        <f>SUM(eff_histtaxceiling)</f>
        <v>0</v>
      </c>
      <c r="E12" s="2"/>
      <c r="F12" s="2"/>
      <c r="G12" s="2"/>
      <c r="H12" s="2"/>
      <c r="I12" s="2"/>
      <c r="J12" s="2"/>
      <c r="L12" s="2"/>
      <c r="M12" s="2"/>
    </row>
    <row r="13" spans="1:13" ht="29.25" customHeight="1">
      <c r="A13" s="157">
        <v>3</v>
      </c>
      <c r="B13" s="686" t="s">
        <v>208</v>
      </c>
      <c r="C13" s="687"/>
      <c r="D13" s="159">
        <f>SUM(D11-D12)</f>
        <v>9784673</v>
      </c>
      <c r="E13" s="2"/>
      <c r="F13" s="2"/>
      <c r="G13" s="2"/>
      <c r="H13" s="2"/>
      <c r="I13" s="2"/>
      <c r="J13" s="2"/>
      <c r="L13" s="2"/>
      <c r="M13" s="2"/>
    </row>
    <row r="14" spans="1:13" ht="24" customHeight="1">
      <c r="A14" s="653">
        <v>4</v>
      </c>
      <c r="B14" s="688" t="s">
        <v>209</v>
      </c>
      <c r="C14" s="689"/>
      <c r="D14" s="161"/>
      <c r="E14" s="2"/>
      <c r="F14" s="2"/>
      <c r="G14" s="2"/>
      <c r="H14" s="2"/>
      <c r="I14" s="2"/>
      <c r="J14" s="2"/>
      <c r="L14" s="2"/>
      <c r="M14" s="2"/>
    </row>
    <row r="15" spans="1:13" ht="29.25" customHeight="1">
      <c r="A15" s="654"/>
      <c r="B15" s="163" t="s">
        <v>210</v>
      </c>
      <c r="C15" s="164">
        <f>SUM(eff_histchapter313appraisedis)</f>
        <v>0</v>
      </c>
      <c r="D15" s="165"/>
      <c r="E15" s="2"/>
      <c r="F15" s="2"/>
      <c r="G15" s="2"/>
      <c r="H15" s="2"/>
      <c r="I15" s="2"/>
      <c r="J15" s="2"/>
      <c r="L15" s="2"/>
      <c r="M15" s="2"/>
    </row>
    <row r="16" spans="1:13" ht="29.25" customHeight="1">
      <c r="A16" s="654"/>
      <c r="B16" s="163" t="s">
        <v>211</v>
      </c>
      <c r="C16" s="166">
        <f>SUM(eff_histchapter313limitedmo)</f>
        <v>0</v>
      </c>
      <c r="D16" s="165"/>
      <c r="E16" s="2"/>
      <c r="F16" s="2"/>
      <c r="G16" s="2"/>
      <c r="H16" s="2"/>
      <c r="I16" s="2"/>
      <c r="J16" s="2"/>
      <c r="L16" s="2"/>
      <c r="M16" s="2"/>
    </row>
    <row r="17" spans="1:13" ht="29.25" customHeight="1">
      <c r="A17" s="655"/>
      <c r="B17" s="168" t="s">
        <v>212</v>
      </c>
      <c r="C17" s="169"/>
      <c r="D17" s="170">
        <f>SUM(C15-C16)</f>
        <v>0</v>
      </c>
      <c r="E17" s="2"/>
      <c r="F17" s="2"/>
      <c r="G17" s="2"/>
      <c r="H17" s="2"/>
      <c r="I17" s="2"/>
      <c r="J17" s="2"/>
      <c r="L17" s="2"/>
      <c r="M17" s="2"/>
    </row>
    <row r="18" spans="1:13" ht="21" customHeight="1">
      <c r="A18" s="162">
        <v>5</v>
      </c>
      <c r="B18" s="670" t="s">
        <v>213</v>
      </c>
      <c r="C18" s="671"/>
      <c r="D18" s="171">
        <f>SUM(D13,-D17)</f>
        <v>9784673</v>
      </c>
      <c r="E18" s="2"/>
      <c r="F18" s="2"/>
      <c r="G18" s="2"/>
      <c r="H18" s="2"/>
      <c r="I18" s="2"/>
      <c r="J18" s="2"/>
      <c r="L18" s="2"/>
      <c r="M18" s="2"/>
    </row>
    <row r="19" spans="1:13" ht="17.25" customHeight="1">
      <c r="A19" s="653">
        <v>6</v>
      </c>
      <c r="B19" s="690" t="s">
        <v>214</v>
      </c>
      <c r="C19" s="690"/>
      <c r="D19" s="723">
        <f>SUM('No New Revenue'!K17)</f>
        <v>0</v>
      </c>
      <c r="E19" s="2"/>
      <c r="F19" s="2"/>
      <c r="G19" s="2"/>
      <c r="H19" s="2"/>
      <c r="I19" s="2"/>
      <c r="J19" s="2"/>
      <c r="L19" s="2"/>
      <c r="M19" s="2"/>
    </row>
    <row r="20" spans="1:13" ht="21" customHeight="1">
      <c r="A20" s="654"/>
      <c r="B20" s="173" t="s">
        <v>215</v>
      </c>
      <c r="C20" s="174">
        <f>SUM(eff_histtaxratemo)</f>
        <v>0.00778466</v>
      </c>
      <c r="D20" s="724"/>
      <c r="E20" s="2"/>
      <c r="F20" s="2"/>
      <c r="G20" s="2"/>
      <c r="H20" s="2"/>
      <c r="I20" s="2"/>
      <c r="J20" s="2"/>
      <c r="L20" s="2"/>
      <c r="M20" s="2"/>
    </row>
    <row r="21" spans="1:13" ht="21" customHeight="1">
      <c r="A21" s="655"/>
      <c r="B21" s="176" t="s">
        <v>216</v>
      </c>
      <c r="C21" s="177">
        <f>SUM(eff_histtaxrateis)</f>
        <v>0</v>
      </c>
      <c r="D21" s="725"/>
      <c r="E21" s="2"/>
      <c r="F21" s="2"/>
      <c r="G21" s="2"/>
      <c r="H21" s="2"/>
      <c r="I21" s="2"/>
      <c r="J21" s="2"/>
      <c r="L21" s="2"/>
      <c r="M21" s="2"/>
    </row>
    <row r="22" spans="1:13" ht="18" customHeight="1">
      <c r="A22" s="672" t="s">
        <v>217</v>
      </c>
      <c r="B22" s="672"/>
      <c r="C22" s="672"/>
      <c r="D22" s="54" t="s">
        <v>218</v>
      </c>
      <c r="E22" s="2"/>
      <c r="F22" s="2"/>
      <c r="G22" s="2"/>
      <c r="H22" s="2"/>
      <c r="I22" s="2"/>
      <c r="J22" s="2"/>
      <c r="L22" s="2"/>
      <c r="M22" s="2"/>
    </row>
    <row r="23" spans="1:13" ht="29.25" customHeight="1">
      <c r="A23" s="93" t="s">
        <v>104</v>
      </c>
      <c r="B23" s="582" t="s">
        <v>122</v>
      </c>
      <c r="C23" s="583"/>
      <c r="D23" s="93" t="s">
        <v>106</v>
      </c>
      <c r="E23" s="2"/>
      <c r="F23" s="2"/>
      <c r="G23" s="2"/>
      <c r="H23" s="2"/>
      <c r="I23" s="2"/>
      <c r="J23" s="2"/>
      <c r="L23" s="2"/>
      <c r="M23" s="2"/>
    </row>
    <row r="24" spans="1:13" ht="33" customHeight="1">
      <c r="A24" s="179">
        <v>7</v>
      </c>
      <c r="B24" s="714" t="s">
        <v>219</v>
      </c>
      <c r="C24" s="715"/>
      <c r="D24" s="180"/>
      <c r="E24" s="2"/>
      <c r="F24" s="2"/>
      <c r="G24" s="2"/>
      <c r="H24" s="2"/>
      <c r="I24" s="2"/>
      <c r="J24" s="2"/>
      <c r="L24" s="2"/>
      <c r="M24" s="2"/>
    </row>
    <row r="25" spans="1:13" ht="20.25" customHeight="1">
      <c r="A25" s="181"/>
      <c r="B25" s="182" t="s">
        <v>220</v>
      </c>
      <c r="C25" s="183">
        <f>SUM(eff_histabsolutexempt)</f>
        <v>4530</v>
      </c>
      <c r="D25" s="184"/>
      <c r="E25" s="2"/>
      <c r="F25" s="2"/>
      <c r="G25" s="2"/>
      <c r="H25" s="2"/>
      <c r="I25" s="2"/>
      <c r="J25" s="2"/>
      <c r="L25" s="2"/>
      <c r="M25" s="2"/>
    </row>
    <row r="26" spans="1:13" ht="20.25" customHeight="1">
      <c r="A26" s="181"/>
      <c r="B26" s="182" t="s">
        <v>221</v>
      </c>
      <c r="C26" s="185">
        <f>SUM(eff_partialexempt)</f>
        <v>0</v>
      </c>
      <c r="D26" s="184"/>
      <c r="E26" s="2"/>
      <c r="F26" s="2"/>
      <c r="G26" s="2"/>
      <c r="H26" s="2"/>
      <c r="I26" s="2"/>
      <c r="J26" s="2"/>
      <c r="L26" s="2"/>
      <c r="M26" s="2"/>
    </row>
    <row r="27" spans="1:13" ht="20.25" customHeight="1">
      <c r="A27" s="186"/>
      <c r="B27" s="187" t="s">
        <v>222</v>
      </c>
      <c r="C27" s="158"/>
      <c r="D27" s="188">
        <f>SUM(C25-C26)</f>
        <v>4530</v>
      </c>
      <c r="E27" s="2"/>
      <c r="F27" s="2"/>
      <c r="G27" s="2"/>
      <c r="H27" s="2"/>
      <c r="I27" s="2"/>
      <c r="J27" s="2"/>
      <c r="L27" s="2"/>
      <c r="M27" s="2"/>
    </row>
    <row r="28" spans="1:13" ht="21" customHeight="1">
      <c r="A28" s="179">
        <v>8</v>
      </c>
      <c r="B28" s="714" t="s">
        <v>223</v>
      </c>
      <c r="C28" s="715"/>
      <c r="D28" s="180"/>
      <c r="E28" s="2"/>
      <c r="F28" s="2"/>
      <c r="G28" s="2"/>
      <c r="H28" s="2"/>
      <c r="I28" s="2"/>
      <c r="J28" s="2"/>
      <c r="K28" s="2"/>
      <c r="L28" s="2"/>
      <c r="M28" s="2"/>
    </row>
    <row r="29" spans="1:13" ht="26.25" customHeight="1">
      <c r="A29" s="189"/>
      <c r="B29" s="190" t="s">
        <v>116</v>
      </c>
      <c r="C29" s="191">
        <v>0</v>
      </c>
      <c r="D29" s="192"/>
      <c r="E29" s="2"/>
      <c r="F29" s="2"/>
      <c r="G29" s="2"/>
      <c r="H29" s="2"/>
      <c r="I29" s="2"/>
      <c r="J29" s="2"/>
      <c r="K29" s="2"/>
      <c r="L29" s="2"/>
      <c r="M29" s="2"/>
    </row>
    <row r="30" spans="1:13" ht="22.5" customHeight="1">
      <c r="A30" s="189"/>
      <c r="B30" s="190" t="s">
        <v>224</v>
      </c>
      <c r="C30" s="193">
        <v>0</v>
      </c>
      <c r="D30" s="192"/>
      <c r="E30" s="2"/>
      <c r="F30" s="2"/>
      <c r="G30" s="2"/>
      <c r="H30" s="2"/>
      <c r="I30" s="2"/>
      <c r="J30" s="2"/>
      <c r="K30" s="2"/>
      <c r="L30" s="2"/>
      <c r="M30" s="2"/>
    </row>
    <row r="31" spans="1:13" ht="20.25" customHeight="1">
      <c r="A31" s="167"/>
      <c r="B31" s="194" t="s">
        <v>225</v>
      </c>
      <c r="C31" s="195"/>
      <c r="D31" s="196">
        <f>SUM(C29-C30)</f>
        <v>0</v>
      </c>
      <c r="E31" s="2"/>
      <c r="F31" s="2"/>
      <c r="G31" s="2"/>
      <c r="H31" s="2"/>
      <c r="I31" s="2"/>
      <c r="J31" s="2"/>
      <c r="K31" s="2"/>
      <c r="L31" s="2"/>
      <c r="M31" s="2"/>
    </row>
    <row r="32" spans="1:13" ht="25.5" customHeight="1">
      <c r="A32" s="167">
        <v>9</v>
      </c>
      <c r="B32" s="712" t="s">
        <v>226</v>
      </c>
      <c r="C32" s="713"/>
      <c r="D32" s="198">
        <f>SUM(D31,D27)</f>
        <v>4530</v>
      </c>
      <c r="E32" s="2"/>
      <c r="F32" s="2"/>
      <c r="G32" s="2"/>
      <c r="H32" s="2"/>
      <c r="I32" s="2"/>
      <c r="J32" s="2"/>
      <c r="K32" s="2"/>
      <c r="L32" s="2"/>
      <c r="M32" s="2"/>
    </row>
    <row r="33" spans="1:9" ht="46.5" customHeight="1">
      <c r="A33" s="157">
        <v>10</v>
      </c>
      <c r="B33" s="661" t="s">
        <v>227</v>
      </c>
      <c r="C33" s="716"/>
      <c r="D33" s="199">
        <f>SUM(D32,D18)</f>
        <v>9789203</v>
      </c>
      <c r="E33" s="2"/>
      <c r="F33" s="2"/>
      <c r="G33" s="2"/>
      <c r="H33" s="2"/>
      <c r="I33" s="2"/>
    </row>
    <row r="34" spans="1:9" ht="47.25" customHeight="1">
      <c r="A34" s="157">
        <v>11</v>
      </c>
      <c r="B34" s="661" t="s">
        <v>228</v>
      </c>
      <c r="C34" s="662"/>
      <c r="D34" s="199">
        <f>SUM(D32,D13)</f>
        <v>9789203</v>
      </c>
      <c r="E34" s="2"/>
      <c r="F34" s="2"/>
      <c r="G34" s="2"/>
      <c r="H34" s="2"/>
      <c r="I34" s="2"/>
    </row>
    <row r="35" spans="1:9" ht="39" customHeight="1">
      <c r="A35" s="160">
        <v>12</v>
      </c>
      <c r="B35" s="670" t="s">
        <v>229</v>
      </c>
      <c r="C35" s="691"/>
      <c r="D35" s="200">
        <v>0</v>
      </c>
      <c r="E35" s="2"/>
      <c r="F35" s="2"/>
      <c r="G35" s="2"/>
      <c r="H35" s="2"/>
      <c r="I35" s="2"/>
    </row>
    <row r="36" spans="1:9" ht="74.25" customHeight="1">
      <c r="A36" s="653">
        <v>13</v>
      </c>
      <c r="B36" s="710" t="s">
        <v>230</v>
      </c>
      <c r="C36" s="711"/>
      <c r="D36" s="201"/>
      <c r="E36" s="2"/>
      <c r="F36" s="2"/>
      <c r="G36" s="2"/>
      <c r="H36" s="2"/>
      <c r="I36" s="2"/>
    </row>
    <row r="37" spans="1:9" ht="21" customHeight="1">
      <c r="A37" s="654"/>
      <c r="B37" s="115" t="s">
        <v>231</v>
      </c>
      <c r="C37" s="202">
        <f>SUM(eff_histabsolutexempt)</f>
        <v>4530</v>
      </c>
      <c r="D37" s="203"/>
      <c r="E37" s="2"/>
      <c r="F37" s="2"/>
      <c r="G37" s="2"/>
      <c r="H37" s="2"/>
      <c r="I37" s="2"/>
    </row>
    <row r="38" spans="1:9" ht="32.25" customHeight="1">
      <c r="A38" s="654"/>
      <c r="B38" s="115" t="s">
        <v>232</v>
      </c>
      <c r="C38" s="204">
        <f>SUM(eff_partialexempt)</f>
        <v>0</v>
      </c>
      <c r="D38" s="203"/>
      <c r="E38" s="2"/>
      <c r="F38" s="2"/>
      <c r="G38" s="2"/>
      <c r="H38" s="2"/>
      <c r="I38" s="2"/>
    </row>
    <row r="39" spans="1:9" ht="25.5" customHeight="1">
      <c r="A39" s="654"/>
      <c r="B39" s="115" t="s">
        <v>233</v>
      </c>
      <c r="C39" s="205"/>
      <c r="D39" s="206">
        <f>SUM(C37-C38)</f>
        <v>4530</v>
      </c>
      <c r="E39" s="2"/>
      <c r="F39" s="2"/>
      <c r="G39" s="2"/>
      <c r="H39" s="2"/>
      <c r="I39" s="2"/>
    </row>
    <row r="40" spans="1:9" ht="63" customHeight="1">
      <c r="A40" s="653">
        <v>14</v>
      </c>
      <c r="B40" s="670" t="s">
        <v>234</v>
      </c>
      <c r="C40" s="671"/>
      <c r="D40" s="207"/>
      <c r="E40" s="2"/>
      <c r="F40" s="2"/>
      <c r="G40" s="2"/>
      <c r="H40" s="2"/>
      <c r="I40" s="2"/>
    </row>
    <row r="41" spans="1:9" ht="20.25" customHeight="1">
      <c r="A41" s="654"/>
      <c r="B41" s="208" t="s">
        <v>235</v>
      </c>
      <c r="C41" s="209">
        <f>SUM(eff_histprdmkt)</f>
        <v>0</v>
      </c>
      <c r="D41" s="210"/>
      <c r="E41" s="2"/>
      <c r="F41" s="2"/>
      <c r="G41" s="2"/>
      <c r="H41" s="2"/>
      <c r="I41" s="2"/>
    </row>
    <row r="42" spans="1:9" ht="20.25" customHeight="1">
      <c r="A42" s="654"/>
      <c r="B42" s="208" t="s">
        <v>236</v>
      </c>
      <c r="C42" s="211">
        <f>SUM(eff_prd)</f>
        <v>0</v>
      </c>
      <c r="D42" s="210"/>
      <c r="E42" s="2"/>
      <c r="F42" s="2"/>
      <c r="G42" s="2"/>
      <c r="H42" s="2"/>
      <c r="I42" s="2"/>
    </row>
    <row r="43" spans="1:9" ht="20.25" customHeight="1">
      <c r="A43" s="655"/>
      <c r="B43" s="212" t="s">
        <v>237</v>
      </c>
      <c r="C43" s="213"/>
      <c r="D43" s="170">
        <f>SUM(C41-C42)</f>
        <v>0</v>
      </c>
      <c r="E43" s="2"/>
      <c r="F43" s="2"/>
      <c r="G43" s="2"/>
      <c r="H43" s="2"/>
      <c r="I43" s="2"/>
    </row>
    <row r="44" spans="1:9" ht="21" customHeight="1">
      <c r="A44" s="157">
        <v>15</v>
      </c>
      <c r="B44" s="682" t="s">
        <v>238</v>
      </c>
      <c r="C44" s="683"/>
      <c r="D44" s="214">
        <f>SUM(D35,D39,D43)</f>
        <v>4530</v>
      </c>
      <c r="E44" s="2"/>
      <c r="F44" s="2"/>
      <c r="G44" s="2"/>
      <c r="H44" s="2"/>
      <c r="I44" s="2"/>
    </row>
    <row r="45" spans="1:9" ht="63.75" customHeight="1">
      <c r="A45" s="215">
        <v>16</v>
      </c>
      <c r="B45" s="720" t="s">
        <v>239</v>
      </c>
      <c r="C45" s="721"/>
      <c r="D45" s="216">
        <v>0</v>
      </c>
      <c r="E45" s="2"/>
      <c r="F45" s="2"/>
      <c r="G45" s="2"/>
      <c r="H45" s="2"/>
      <c r="I45" s="2"/>
    </row>
    <row r="46" spans="1:9" ht="63" customHeight="1">
      <c r="A46" s="215">
        <v>17</v>
      </c>
      <c r="B46" s="682" t="s">
        <v>240</v>
      </c>
      <c r="C46" s="683"/>
      <c r="D46" s="217">
        <v>0</v>
      </c>
      <c r="E46" s="2"/>
      <c r="F46" s="2"/>
      <c r="G46" s="2"/>
      <c r="H46" s="2"/>
      <c r="I46" s="2"/>
    </row>
    <row r="47" spans="1:9" ht="23.25" customHeight="1">
      <c r="A47" s="215">
        <v>18</v>
      </c>
      <c r="B47" s="682" t="s">
        <v>241</v>
      </c>
      <c r="C47" s="683"/>
      <c r="D47" s="218">
        <f>SUM(C20*D45)/100</f>
        <v>0</v>
      </c>
      <c r="E47" s="2"/>
      <c r="F47" s="2"/>
      <c r="G47" s="2"/>
      <c r="H47" s="2"/>
      <c r="I47" s="2"/>
    </row>
    <row r="48" spans="1:9" ht="18" customHeight="1">
      <c r="A48" s="672" t="s">
        <v>217</v>
      </c>
      <c r="B48" s="672"/>
      <c r="C48" s="672"/>
      <c r="D48" s="54" t="s">
        <v>218</v>
      </c>
      <c r="E48" s="2"/>
      <c r="F48" s="2"/>
      <c r="G48" s="2"/>
      <c r="H48" s="2"/>
      <c r="I48" s="2"/>
    </row>
    <row r="49" spans="1:9" ht="29.25" customHeight="1">
      <c r="A49" s="219" t="s">
        <v>104</v>
      </c>
      <c r="B49" s="673" t="s">
        <v>242</v>
      </c>
      <c r="C49" s="674"/>
      <c r="D49" s="219" t="s">
        <v>106</v>
      </c>
      <c r="E49" s="2"/>
      <c r="F49" s="2"/>
      <c r="G49" s="2"/>
      <c r="H49" s="2"/>
      <c r="I49" s="2"/>
    </row>
    <row r="50" spans="1:9" ht="23.25" customHeight="1">
      <c r="A50" s="179">
        <v>19</v>
      </c>
      <c r="B50" s="682" t="s">
        <v>243</v>
      </c>
      <c r="C50" s="683"/>
      <c r="D50" s="220">
        <f>SUM(C21*D46)/100</f>
        <v>0</v>
      </c>
      <c r="E50" s="2"/>
      <c r="F50" s="2"/>
      <c r="G50" s="2"/>
      <c r="H50" s="2"/>
      <c r="I50" s="2"/>
    </row>
    <row r="51" spans="1:9" ht="78" customHeight="1">
      <c r="A51" s="179">
        <v>20</v>
      </c>
      <c r="B51" s="684" t="s">
        <v>244</v>
      </c>
      <c r="C51" s="685"/>
      <c r="D51" s="677"/>
      <c r="E51" s="2"/>
      <c r="F51" s="2"/>
      <c r="G51" s="2"/>
      <c r="H51" s="2"/>
      <c r="I51" s="2"/>
    </row>
    <row r="52" spans="1:9" ht="19.5" customHeight="1">
      <c r="A52" s="189"/>
      <c r="B52" s="190" t="s">
        <v>245</v>
      </c>
      <c r="C52" s="221">
        <v>0</v>
      </c>
      <c r="D52" s="678"/>
      <c r="E52" s="2"/>
      <c r="F52" s="2"/>
      <c r="G52" s="2"/>
      <c r="H52" s="2"/>
      <c r="I52" s="2"/>
    </row>
    <row r="53" spans="1:13" ht="21" customHeight="1">
      <c r="A53" s="167"/>
      <c r="B53" s="194" t="s">
        <v>246</v>
      </c>
      <c r="C53" s="221">
        <v>0</v>
      </c>
      <c r="D53" s="679"/>
      <c r="E53" s="2"/>
      <c r="F53" s="2"/>
      <c r="G53" s="2"/>
      <c r="H53" s="2"/>
      <c r="I53" s="2"/>
      <c r="J53" s="2"/>
      <c r="K53" s="2"/>
      <c r="L53" s="2"/>
      <c r="M53" s="2"/>
    </row>
    <row r="54" spans="1:13" ht="21.75" customHeight="1">
      <c r="A54" s="157">
        <v>21</v>
      </c>
      <c r="B54" s="661" t="s">
        <v>247</v>
      </c>
      <c r="C54" s="662"/>
      <c r="D54" s="222">
        <f>SUM(D47,C52)</f>
        <v>0</v>
      </c>
      <c r="E54" s="223"/>
      <c r="F54" s="223"/>
      <c r="G54" s="223"/>
      <c r="H54" s="223"/>
      <c r="I54" s="223"/>
      <c r="J54" s="223"/>
      <c r="K54" s="223"/>
      <c r="L54" s="223"/>
      <c r="M54" s="223"/>
    </row>
    <row r="55" spans="1:13" ht="22.5" customHeight="1">
      <c r="A55" s="160">
        <v>22</v>
      </c>
      <c r="B55" s="680" t="s">
        <v>248</v>
      </c>
      <c r="C55" s="681"/>
      <c r="D55" s="224">
        <f>SUM(D50,C53)</f>
        <v>0</v>
      </c>
      <c r="E55" s="2"/>
      <c r="F55" s="2"/>
      <c r="G55" s="2"/>
      <c r="H55" s="2"/>
      <c r="I55" s="225"/>
      <c r="J55" s="2"/>
      <c r="K55" s="2"/>
      <c r="L55" s="2"/>
      <c r="M55" s="2"/>
    </row>
    <row r="56" spans="1:13" ht="60.75" customHeight="1">
      <c r="A56" s="653">
        <v>23</v>
      </c>
      <c r="B56" s="670" t="s">
        <v>249</v>
      </c>
      <c r="C56" s="671"/>
      <c r="D56" s="226"/>
      <c r="E56" s="2"/>
      <c r="F56" s="2"/>
      <c r="G56" s="2"/>
      <c r="H56" s="2"/>
      <c r="I56" s="2"/>
      <c r="J56" s="2"/>
      <c r="K56" s="2"/>
      <c r="L56" s="2"/>
      <c r="M56" s="2"/>
    </row>
    <row r="57" spans="1:13" ht="21" customHeight="1">
      <c r="A57" s="654"/>
      <c r="B57" s="208" t="s">
        <v>250</v>
      </c>
      <c r="C57" s="227">
        <f>SUM(eff_txbl)</f>
        <v>9946666</v>
      </c>
      <c r="D57" s="210"/>
      <c r="E57" s="2"/>
      <c r="F57" s="2"/>
      <c r="G57" s="2"/>
      <c r="H57" s="2"/>
      <c r="I57" s="2"/>
      <c r="J57" s="2"/>
      <c r="K57" s="2"/>
      <c r="L57" s="2"/>
      <c r="M57" s="2"/>
    </row>
    <row r="58" spans="1:13" ht="48" customHeight="1">
      <c r="A58" s="654"/>
      <c r="B58" s="228" t="s">
        <v>251</v>
      </c>
      <c r="C58" s="229">
        <f>SUM(eff_pollution)</f>
        <v>0</v>
      </c>
      <c r="D58" s="210"/>
      <c r="E58" s="2"/>
      <c r="F58" s="2"/>
      <c r="G58" s="2"/>
      <c r="H58" s="2"/>
      <c r="I58" s="2"/>
      <c r="J58" s="2"/>
      <c r="K58" s="2"/>
      <c r="L58" s="2"/>
      <c r="M58" s="2"/>
    </row>
    <row r="59" spans="1:4" ht="21" customHeight="1">
      <c r="A59" s="655"/>
      <c r="B59" s="230" t="s">
        <v>252</v>
      </c>
      <c r="C59" s="231"/>
      <c r="D59" s="170">
        <f>SUM(C57-C58)</f>
        <v>9946666</v>
      </c>
    </row>
    <row r="60" spans="1:4" ht="33.75" customHeight="1">
      <c r="A60" s="653">
        <v>24</v>
      </c>
      <c r="B60" s="670" t="s">
        <v>253</v>
      </c>
      <c r="C60" s="671"/>
      <c r="D60" s="232"/>
    </row>
    <row r="61" spans="1:4" ht="92.25" customHeight="1">
      <c r="A61" s="654"/>
      <c r="B61" s="233" t="s">
        <v>254</v>
      </c>
      <c r="C61" s="96">
        <v>0</v>
      </c>
      <c r="D61" s="97" t="s">
        <v>142</v>
      </c>
    </row>
    <row r="62" spans="1:4" ht="158.25" customHeight="1">
      <c r="A62" s="654"/>
      <c r="B62" s="234" t="s">
        <v>255</v>
      </c>
      <c r="C62" s="235">
        <v>0</v>
      </c>
      <c r="D62" s="236"/>
    </row>
    <row r="63" spans="1:4" ht="21" customHeight="1">
      <c r="A63" s="655"/>
      <c r="B63" s="237" t="s">
        <v>256</v>
      </c>
      <c r="C63" s="238"/>
      <c r="D63" s="178">
        <f>SUM(C62,C61)</f>
        <v>0</v>
      </c>
    </row>
    <row r="64" spans="1:4" ht="21" customHeight="1">
      <c r="A64" s="653">
        <v>25</v>
      </c>
      <c r="B64" s="668" t="s">
        <v>257</v>
      </c>
      <c r="C64" s="669"/>
      <c r="D64" s="172"/>
    </row>
    <row r="65" spans="1:4" ht="48.75" customHeight="1">
      <c r="A65" s="654"/>
      <c r="B65" s="234" t="s">
        <v>258</v>
      </c>
      <c r="C65" s="239">
        <f>SUM(eff_taxceiling)</f>
        <v>0</v>
      </c>
      <c r="D65" s="175"/>
    </row>
    <row r="66" spans="1:4" ht="43.5" customHeight="1">
      <c r="A66" s="654"/>
      <c r="B66" s="234" t="s">
        <v>259</v>
      </c>
      <c r="C66" s="240">
        <f>SUM(eff_newchapter313)</f>
        <v>0</v>
      </c>
      <c r="D66" s="175"/>
    </row>
    <row r="67" spans="1:4" ht="21" customHeight="1">
      <c r="A67" s="655"/>
      <c r="B67" s="241" t="s">
        <v>260</v>
      </c>
      <c r="C67" s="238"/>
      <c r="D67" s="178">
        <f>SUM(C66,C65)</f>
        <v>0</v>
      </c>
    </row>
    <row r="68" spans="1:4" ht="21" customHeight="1">
      <c r="A68" s="160">
        <v>26</v>
      </c>
      <c r="B68" s="661" t="s">
        <v>261</v>
      </c>
      <c r="C68" s="662"/>
      <c r="D68" s="242">
        <f>SUM(D59,D63)-D67</f>
        <v>9946666</v>
      </c>
    </row>
    <row r="69" spans="1:4" ht="21" customHeight="1">
      <c r="A69" s="160">
        <v>27</v>
      </c>
      <c r="B69" s="668" t="s">
        <v>262</v>
      </c>
      <c r="C69" s="669"/>
      <c r="D69" s="172"/>
    </row>
    <row r="70" spans="1:4" ht="33" customHeight="1">
      <c r="A70" s="243"/>
      <c r="B70" s="234" t="s">
        <v>263</v>
      </c>
      <c r="C70" s="244">
        <v>0</v>
      </c>
      <c r="D70" s="175"/>
    </row>
    <row r="71" spans="1:4" ht="35.25" customHeight="1">
      <c r="A71" s="243"/>
      <c r="B71" s="234" t="s">
        <v>264</v>
      </c>
      <c r="C71" s="235">
        <v>0</v>
      </c>
      <c r="D71" s="175"/>
    </row>
    <row r="72" spans="1:4" ht="21" customHeight="1">
      <c r="A72" s="167"/>
      <c r="B72" s="237" t="s">
        <v>265</v>
      </c>
      <c r="C72" s="238"/>
      <c r="D72" s="178">
        <f>SUM(C70-C71)</f>
        <v>0</v>
      </c>
    </row>
    <row r="73" spans="1:7" ht="18" customHeight="1">
      <c r="A73" s="663" t="s">
        <v>217</v>
      </c>
      <c r="B73" s="663"/>
      <c r="C73" s="663"/>
      <c r="D73" s="54" t="s">
        <v>218</v>
      </c>
      <c r="G73" s="153"/>
    </row>
    <row r="74" spans="1:4" ht="29.25" customHeight="1">
      <c r="A74" s="93" t="s">
        <v>104</v>
      </c>
      <c r="B74" s="582" t="s">
        <v>242</v>
      </c>
      <c r="C74" s="583"/>
      <c r="D74" s="93" t="s">
        <v>106</v>
      </c>
    </row>
    <row r="75" spans="1:4" ht="20.25" customHeight="1">
      <c r="A75" s="157">
        <v>28</v>
      </c>
      <c r="B75" s="706" t="s">
        <v>266</v>
      </c>
      <c r="C75" s="707"/>
      <c r="D75" s="159">
        <f>SUM(D68-D72)</f>
        <v>9946666</v>
      </c>
    </row>
    <row r="76" spans="1:4" ht="47.25" customHeight="1">
      <c r="A76" s="160">
        <v>29</v>
      </c>
      <c r="B76" s="699" t="s">
        <v>267</v>
      </c>
      <c r="C76" s="700"/>
      <c r="D76" s="245">
        <v>0</v>
      </c>
    </row>
    <row r="77" spans="1:4" ht="93.75" customHeight="1">
      <c r="A77" s="215">
        <v>30</v>
      </c>
      <c r="B77" s="661" t="s">
        <v>268</v>
      </c>
      <c r="C77" s="662"/>
      <c r="D77" s="159">
        <f>SUM(eff_newtxbl)</f>
        <v>13970</v>
      </c>
    </row>
    <row r="78" spans="1:4" ht="20.25" customHeight="1">
      <c r="A78" s="215">
        <v>31</v>
      </c>
      <c r="B78" s="675" t="s">
        <v>269</v>
      </c>
      <c r="C78" s="676"/>
      <c r="D78" s="246">
        <f>SUM(D77,D76)</f>
        <v>13970</v>
      </c>
    </row>
    <row r="79" spans="1:4" ht="20.25" customHeight="1">
      <c r="A79" s="215">
        <v>32</v>
      </c>
      <c r="B79" s="661" t="s">
        <v>270</v>
      </c>
      <c r="C79" s="662"/>
      <c r="D79" s="246">
        <f>SUM(D75-D78)</f>
        <v>9932696</v>
      </c>
    </row>
    <row r="80" spans="1:4" ht="20.25" customHeight="1">
      <c r="A80" s="215">
        <v>33</v>
      </c>
      <c r="B80" s="666" t="s">
        <v>271</v>
      </c>
      <c r="C80" s="667"/>
      <c r="D80" s="247">
        <f>SUM(D68-D78)</f>
        <v>9932696</v>
      </c>
    </row>
    <row r="81" spans="1:4" ht="20.25" customHeight="1">
      <c r="A81" s="215">
        <v>34</v>
      </c>
      <c r="B81" s="708" t="s">
        <v>272</v>
      </c>
      <c r="C81" s="709"/>
      <c r="D81" s="248">
        <f>SUM(D54/D79)*100</f>
        <v>0</v>
      </c>
    </row>
    <row r="82" spans="1:4" ht="20.25" customHeight="1">
      <c r="A82" s="215">
        <v>35</v>
      </c>
      <c r="B82" s="708" t="s">
        <v>273</v>
      </c>
      <c r="C82" s="709"/>
      <c r="D82" s="248">
        <f>SUM(D55/D80)*100</f>
        <v>0</v>
      </c>
    </row>
    <row r="83" spans="1:4" ht="20.25" customHeight="1">
      <c r="A83" s="215">
        <v>36</v>
      </c>
      <c r="B83" s="661" t="s">
        <v>274</v>
      </c>
      <c r="C83" s="662"/>
      <c r="D83" s="248">
        <f>SUM(D82,D81)</f>
        <v>0</v>
      </c>
    </row>
    <row r="84" spans="1:4" ht="15.75" customHeight="1">
      <c r="A84" s="701" t="s">
        <v>275</v>
      </c>
      <c r="B84" s="702"/>
      <c r="C84" s="702"/>
      <c r="D84" s="703"/>
    </row>
    <row r="85" spans="1:4" ht="375" customHeight="1">
      <c r="A85" s="704" t="s">
        <v>276</v>
      </c>
      <c r="B85" s="705"/>
      <c r="C85" s="705"/>
      <c r="D85" s="705"/>
    </row>
    <row r="86" spans="1:4" ht="39" customHeight="1">
      <c r="A86" s="137" t="s">
        <v>104</v>
      </c>
      <c r="B86" s="665" t="s">
        <v>277</v>
      </c>
      <c r="C86" s="649"/>
      <c r="D86" s="138" t="s">
        <v>106</v>
      </c>
    </row>
    <row r="87" spans="1:4" ht="51.75" customHeight="1">
      <c r="A87" s="167">
        <v>37</v>
      </c>
      <c r="B87" s="666" t="s">
        <v>278</v>
      </c>
      <c r="C87" s="667"/>
      <c r="D87" s="250">
        <v>0</v>
      </c>
    </row>
    <row r="88" spans="1:4" ht="31.5" customHeight="1">
      <c r="A88" s="653">
        <v>38</v>
      </c>
      <c r="B88" s="670" t="s">
        <v>279</v>
      </c>
      <c r="C88" s="671"/>
      <c r="D88" s="251"/>
    </row>
    <row r="89" spans="1:4" ht="31.5" customHeight="1">
      <c r="A89" s="654"/>
      <c r="B89" s="228" t="s">
        <v>280</v>
      </c>
      <c r="C89" s="252">
        <v>0</v>
      </c>
      <c r="D89" s="253"/>
    </row>
    <row r="90" spans="1:4" ht="51.75" customHeight="1">
      <c r="A90" s="655"/>
      <c r="B90" s="212" t="s">
        <v>281</v>
      </c>
      <c r="C90" s="252">
        <v>0</v>
      </c>
      <c r="D90" s="254">
        <v>0</v>
      </c>
    </row>
    <row r="91" spans="1:4" ht="18" customHeight="1">
      <c r="A91" s="664" t="s">
        <v>217</v>
      </c>
      <c r="B91" s="664"/>
      <c r="C91" s="664"/>
      <c r="D91" s="54" t="s">
        <v>218</v>
      </c>
    </row>
    <row r="92" spans="1:4" ht="40.5" customHeight="1">
      <c r="A92" s="137" t="s">
        <v>104</v>
      </c>
      <c r="B92" s="665" t="s">
        <v>277</v>
      </c>
      <c r="C92" s="649"/>
      <c r="D92" s="138" t="s">
        <v>106</v>
      </c>
    </row>
    <row r="93" spans="1:4" ht="51" customHeight="1">
      <c r="A93" s="215">
        <v>39</v>
      </c>
      <c r="B93" s="670" t="s">
        <v>282</v>
      </c>
      <c r="C93" s="671"/>
      <c r="D93" s="255">
        <v>0</v>
      </c>
    </row>
    <row r="94" spans="1:4" ht="96" customHeight="1">
      <c r="A94" s="658">
        <v>40</v>
      </c>
      <c r="B94" s="656" t="s">
        <v>283</v>
      </c>
      <c r="C94" s="657"/>
      <c r="D94" s="256"/>
    </row>
    <row r="95" spans="1:4" ht="77.25" customHeight="1">
      <c r="A95" s="659"/>
      <c r="B95" s="228" t="s">
        <v>284</v>
      </c>
      <c r="C95" s="221">
        <v>0</v>
      </c>
      <c r="D95" s="257"/>
    </row>
    <row r="96" spans="1:4" ht="21" customHeight="1">
      <c r="A96" s="659"/>
      <c r="B96" s="228" t="s">
        <v>285</v>
      </c>
      <c r="C96" s="258">
        <v>0</v>
      </c>
      <c r="D96" s="259"/>
    </row>
    <row r="97" spans="1:4" ht="51" customHeight="1">
      <c r="A97" s="659"/>
      <c r="B97" s="228" t="s">
        <v>286</v>
      </c>
      <c r="C97" s="260">
        <v>0</v>
      </c>
      <c r="D97" s="259"/>
    </row>
    <row r="98" spans="1:4" ht="24.75" customHeight="1">
      <c r="A98" s="660"/>
      <c r="B98" s="666" t="s">
        <v>287</v>
      </c>
      <c r="C98" s="667"/>
      <c r="D98" s="221">
        <f>SUM(-C97,-C96,C95)</f>
        <v>0</v>
      </c>
    </row>
    <row r="99" spans="1:4" ht="33.75" customHeight="1">
      <c r="A99" s="157">
        <v>41</v>
      </c>
      <c r="B99" s="661" t="s">
        <v>288</v>
      </c>
      <c r="C99" s="662"/>
      <c r="D99" s="262">
        <v>0</v>
      </c>
    </row>
    <row r="100" spans="1:4" ht="21" customHeight="1">
      <c r="A100" s="157">
        <v>42</v>
      </c>
      <c r="B100" s="588" t="s">
        <v>289</v>
      </c>
      <c r="C100" s="587"/>
      <c r="D100" s="263">
        <f>SUM(D98-D99)</f>
        <v>0</v>
      </c>
    </row>
    <row r="101" spans="1:4" ht="65.25" customHeight="1">
      <c r="A101" s="653">
        <v>43</v>
      </c>
      <c r="B101" s="670" t="s">
        <v>290</v>
      </c>
      <c r="C101" s="671"/>
      <c r="D101" s="264">
        <v>0</v>
      </c>
    </row>
    <row r="102" spans="1:4" ht="33" customHeight="1">
      <c r="A102" s="654"/>
      <c r="B102" s="228" t="s">
        <v>291</v>
      </c>
      <c r="C102" s="265">
        <v>0</v>
      </c>
      <c r="D102" s="717"/>
    </row>
    <row r="103" spans="1:4" ht="21" customHeight="1">
      <c r="A103" s="654"/>
      <c r="B103" s="228" t="s">
        <v>292</v>
      </c>
      <c r="C103" s="266">
        <v>0</v>
      </c>
      <c r="D103" s="718"/>
    </row>
    <row r="104" spans="1:4" ht="21" customHeight="1">
      <c r="A104" s="654"/>
      <c r="B104" s="228" t="s">
        <v>293</v>
      </c>
      <c r="C104" s="266">
        <v>0</v>
      </c>
      <c r="D104" s="718"/>
    </row>
    <row r="105" spans="1:4" ht="21" customHeight="1">
      <c r="A105" s="655"/>
      <c r="B105" s="237" t="s">
        <v>294</v>
      </c>
      <c r="C105" s="267">
        <v>0</v>
      </c>
      <c r="D105" s="719"/>
    </row>
    <row r="106" spans="1:4" ht="21" customHeight="1">
      <c r="A106" s="157">
        <v>44</v>
      </c>
      <c r="B106" s="661" t="s">
        <v>295</v>
      </c>
      <c r="C106" s="662"/>
      <c r="D106" s="268" t="e">
        <f>SUM(D100/D101)</f>
        <v>#DIV/0!</v>
      </c>
    </row>
    <row r="107" spans="1:4" ht="32.25" customHeight="1">
      <c r="A107" s="157">
        <v>45</v>
      </c>
      <c r="B107" s="661" t="s">
        <v>296</v>
      </c>
      <c r="C107" s="662"/>
      <c r="D107" s="269">
        <f>SUM(D68)</f>
        <v>9946666</v>
      </c>
    </row>
    <row r="108" spans="1:4" ht="21" customHeight="1">
      <c r="A108" s="157">
        <v>46</v>
      </c>
      <c r="B108" s="661" t="s">
        <v>297</v>
      </c>
      <c r="C108" s="662"/>
      <c r="D108" s="142" t="e">
        <f>SUM(D106/D107)*100</f>
        <v>#DIV/0!</v>
      </c>
    </row>
    <row r="109" spans="1:4" ht="69" customHeight="1">
      <c r="A109" s="157">
        <v>47</v>
      </c>
      <c r="B109" s="661" t="s">
        <v>298</v>
      </c>
      <c r="C109" s="662"/>
      <c r="D109" s="270" t="e">
        <f>SUM(D108,D93)</f>
        <v>#DIV/0!</v>
      </c>
    </row>
    <row r="110" spans="1:5" ht="18" customHeight="1">
      <c r="A110" s="663" t="s">
        <v>217</v>
      </c>
      <c r="B110" s="663"/>
      <c r="C110" s="663"/>
      <c r="D110" s="54" t="s">
        <v>218</v>
      </c>
      <c r="E110" s="271"/>
    </row>
    <row r="111" spans="1:6" ht="29.25" customHeight="1">
      <c r="A111" s="595" t="s">
        <v>299</v>
      </c>
      <c r="B111" s="595"/>
      <c r="C111" s="595"/>
      <c r="D111" s="595"/>
      <c r="E111" s="695"/>
      <c r="F111" s="695"/>
    </row>
    <row r="112" spans="1:6" ht="110.25" customHeight="1">
      <c r="A112" s="693" t="s">
        <v>300</v>
      </c>
      <c r="B112" s="697"/>
      <c r="C112" s="697"/>
      <c r="D112" s="697"/>
      <c r="E112" s="698"/>
      <c r="F112" s="698"/>
    </row>
    <row r="113" spans="1:6" ht="29.25" customHeight="1">
      <c r="A113" s="137" t="s">
        <v>104</v>
      </c>
      <c r="B113" s="665" t="s">
        <v>301</v>
      </c>
      <c r="C113" s="649"/>
      <c r="D113" s="138" t="s">
        <v>106</v>
      </c>
      <c r="E113" s="695"/>
      <c r="F113" s="695"/>
    </row>
    <row r="114" spans="1:6" ht="62.25" customHeight="1">
      <c r="A114" s="160">
        <v>48</v>
      </c>
      <c r="B114" s="661" t="s">
        <v>302</v>
      </c>
      <c r="C114" s="662"/>
      <c r="D114" s="272">
        <v>0</v>
      </c>
      <c r="E114" s="695"/>
      <c r="F114" s="695"/>
    </row>
    <row r="115" spans="1:6" ht="33" customHeight="1">
      <c r="A115" s="215">
        <v>49</v>
      </c>
      <c r="B115" s="661" t="s">
        <v>303</v>
      </c>
      <c r="C115" s="662"/>
      <c r="D115" s="273">
        <f>SUM(D80)</f>
        <v>9932696</v>
      </c>
      <c r="E115" s="695"/>
      <c r="F115" s="695"/>
    </row>
    <row r="116" spans="1:5" ht="20.25" customHeight="1">
      <c r="A116" s="157">
        <v>50</v>
      </c>
      <c r="B116" s="661" t="s">
        <v>304</v>
      </c>
      <c r="C116" s="662"/>
      <c r="D116" s="274">
        <f>SUM(D114/D115)*100</f>
        <v>0</v>
      </c>
      <c r="E116" s="275"/>
    </row>
    <row r="117" spans="1:5" ht="20.25" customHeight="1">
      <c r="A117" s="157">
        <v>51</v>
      </c>
      <c r="B117" s="661" t="s">
        <v>305</v>
      </c>
      <c r="C117" s="662"/>
      <c r="D117" s="276" t="e">
        <f>SUM(D116,D109)</f>
        <v>#DIV/0!</v>
      </c>
      <c r="E117" s="275"/>
    </row>
    <row r="118" spans="1:4" ht="12" customHeight="1">
      <c r="A118" s="277"/>
      <c r="B118" s="277"/>
      <c r="C118" s="277"/>
      <c r="D118" s="277"/>
    </row>
    <row r="119" spans="1:4" ht="29.25" customHeight="1">
      <c r="A119" s="595" t="s">
        <v>182</v>
      </c>
      <c r="B119" s="595"/>
      <c r="C119" s="595"/>
      <c r="D119" s="595"/>
    </row>
    <row r="120" spans="1:4" ht="21" customHeight="1">
      <c r="A120" s="696" t="s">
        <v>306</v>
      </c>
      <c r="B120" s="696"/>
      <c r="C120" s="696"/>
      <c r="D120" s="278"/>
    </row>
    <row r="121" spans="1:4" ht="33.75" customHeight="1">
      <c r="A121" s="279"/>
      <c r="B121" s="694" t="s">
        <v>307</v>
      </c>
      <c r="C121" s="694"/>
      <c r="D121" s="280">
        <f>SUM(D83)</f>
        <v>0</v>
      </c>
    </row>
    <row r="122" spans="1:4" ht="11.25" customHeight="1">
      <c r="A122" s="279"/>
      <c r="B122" s="694"/>
      <c r="C122" s="694"/>
      <c r="D122" s="281"/>
    </row>
    <row r="123" spans="1:4" ht="31.5" customHeight="1">
      <c r="A123" s="279"/>
      <c r="B123" s="693" t="s">
        <v>308</v>
      </c>
      <c r="C123" s="693"/>
      <c r="D123" s="282">
        <v>0</v>
      </c>
    </row>
    <row r="124" spans="1:4" ht="12" customHeight="1">
      <c r="A124" s="283"/>
      <c r="B124" s="283"/>
      <c r="C124" s="283"/>
      <c r="D124" s="284"/>
    </row>
    <row r="125" spans="1:4" ht="29.25" customHeight="1">
      <c r="A125" s="595" t="s">
        <v>309</v>
      </c>
      <c r="B125" s="595"/>
      <c r="C125" s="595"/>
      <c r="D125" s="595"/>
    </row>
    <row r="126" ht="12" customHeight="1"/>
    <row r="127" spans="1:4" ht="51.75" customHeight="1">
      <c r="A127" s="692" t="s">
        <v>310</v>
      </c>
      <c r="B127" s="652"/>
      <c r="C127" s="652"/>
      <c r="D127" s="652"/>
    </row>
    <row r="128" spans="1:4" ht="15">
      <c r="A128" s="147"/>
      <c r="B128" s="147"/>
      <c r="C128" s="147"/>
      <c r="D128" s="149"/>
    </row>
    <row r="129" spans="1:4" ht="15">
      <c r="A129" s="570" t="s">
        <v>190</v>
      </c>
      <c r="B129" s="643"/>
      <c r="C129" s="147"/>
      <c r="D129" s="149"/>
    </row>
    <row r="130" spans="1:4" ht="15">
      <c r="A130" s="570"/>
      <c r="B130" s="644"/>
      <c r="C130" s="147"/>
      <c r="D130" s="149"/>
    </row>
    <row r="131" spans="1:4" ht="15">
      <c r="A131" s="147"/>
      <c r="B131" s="147" t="s">
        <v>191</v>
      </c>
      <c r="C131" s="147"/>
      <c r="D131" s="149"/>
    </row>
    <row r="132" spans="1:4" ht="15">
      <c r="A132" s="570" t="s">
        <v>192</v>
      </c>
      <c r="B132" s="643"/>
      <c r="C132" s="147"/>
      <c r="D132" s="149"/>
    </row>
    <row r="133" spans="1:4" ht="15">
      <c r="A133" s="570"/>
      <c r="B133" s="644"/>
      <c r="C133" s="147"/>
      <c r="D133" s="152"/>
    </row>
    <row r="134" spans="1:4" ht="15">
      <c r="A134" s="147"/>
      <c r="B134" s="147" t="s">
        <v>311</v>
      </c>
      <c r="C134" s="147"/>
      <c r="D134" s="147" t="s">
        <v>194</v>
      </c>
    </row>
    <row r="135" spans="1:4" ht="15">
      <c r="A135" s="147"/>
      <c r="B135" s="147"/>
      <c r="C135" s="147"/>
      <c r="D135" s="149"/>
    </row>
    <row r="136" spans="1:4" ht="15">
      <c r="A136" s="147"/>
      <c r="B136" s="147"/>
      <c r="C136" s="147"/>
      <c r="D136" s="149"/>
    </row>
    <row r="137" spans="1:4" ht="15.75">
      <c r="A137" s="650" t="s">
        <v>195</v>
      </c>
      <c r="B137" s="650"/>
      <c r="C137" s="650"/>
      <c r="D137" s="149"/>
    </row>
    <row r="138" spans="1:4" ht="15">
      <c r="A138" s="651" t="s">
        <v>312</v>
      </c>
      <c r="B138" s="651"/>
      <c r="C138" s="147"/>
      <c r="D138" s="149"/>
    </row>
  </sheetData>
  <sheetProtection password="CCA6" sheet="1"/>
  <mergeCells count="110">
    <mergeCell ref="A6:D6"/>
    <mergeCell ref="A7:D7"/>
    <mergeCell ref="D19:D21"/>
    <mergeCell ref="B24:C24"/>
    <mergeCell ref="A22:C22"/>
    <mergeCell ref="B23:C23"/>
    <mergeCell ref="A8:D8"/>
    <mergeCell ref="A9:D9"/>
    <mergeCell ref="B10:C10"/>
    <mergeCell ref="A14:A17"/>
    <mergeCell ref="D102:D105"/>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79:C79"/>
    <mergeCell ref="A84:D84"/>
    <mergeCell ref="A85:D85"/>
    <mergeCell ref="B75:C75"/>
    <mergeCell ref="A73:C73"/>
    <mergeCell ref="B80:C80"/>
    <mergeCell ref="B81:C81"/>
    <mergeCell ref="B82:C82"/>
    <mergeCell ref="B83:C83"/>
    <mergeCell ref="E111:F111"/>
    <mergeCell ref="A112:D112"/>
    <mergeCell ref="E112:F112"/>
    <mergeCell ref="B113:C113"/>
    <mergeCell ref="E113:F113"/>
    <mergeCell ref="B74:C74"/>
    <mergeCell ref="B87:C87"/>
    <mergeCell ref="B88:C88"/>
    <mergeCell ref="B76:C76"/>
    <mergeCell ref="B77:C77"/>
    <mergeCell ref="B121:C121"/>
    <mergeCell ref="B122:C122"/>
    <mergeCell ref="B114:C114"/>
    <mergeCell ref="E114:F114"/>
    <mergeCell ref="E115:F115"/>
    <mergeCell ref="B116:C116"/>
    <mergeCell ref="A120:C120"/>
    <mergeCell ref="A119:D119"/>
    <mergeCell ref="B115:C115"/>
    <mergeCell ref="B117:C117"/>
    <mergeCell ref="A127:D127"/>
    <mergeCell ref="A129:A130"/>
    <mergeCell ref="B129:B130"/>
    <mergeCell ref="A132:A133"/>
    <mergeCell ref="B132:B133"/>
    <mergeCell ref="B123:C123"/>
    <mergeCell ref="A125:D125"/>
    <mergeCell ref="A137:C137"/>
    <mergeCell ref="A138:B138"/>
    <mergeCell ref="B11:C11"/>
    <mergeCell ref="B12:C12"/>
    <mergeCell ref="B13:C13"/>
    <mergeCell ref="B14:C14"/>
    <mergeCell ref="B18:C18"/>
    <mergeCell ref="B19:C19"/>
    <mergeCell ref="A19:A21"/>
    <mergeCell ref="B35:C35"/>
    <mergeCell ref="D51:D53"/>
    <mergeCell ref="B55:C55"/>
    <mergeCell ref="B50:C50"/>
    <mergeCell ref="B51:C51"/>
    <mergeCell ref="B40:C40"/>
    <mergeCell ref="A40:A43"/>
    <mergeCell ref="B46:C46"/>
    <mergeCell ref="B47:C47"/>
    <mergeCell ref="B93:C93"/>
    <mergeCell ref="B86:C86"/>
    <mergeCell ref="B56:C56"/>
    <mergeCell ref="A48:C48"/>
    <mergeCell ref="B49:C49"/>
    <mergeCell ref="A56:A59"/>
    <mergeCell ref="B54:C54"/>
    <mergeCell ref="B60:C60"/>
    <mergeCell ref="A60:A63"/>
    <mergeCell ref="B78:C78"/>
    <mergeCell ref="A111:D111"/>
    <mergeCell ref="B98:C98"/>
    <mergeCell ref="A101:A105"/>
    <mergeCell ref="B106:C106"/>
    <mergeCell ref="B108:C108"/>
    <mergeCell ref="A64:A67"/>
    <mergeCell ref="B64:C64"/>
    <mergeCell ref="B68:C68"/>
    <mergeCell ref="B69:C69"/>
    <mergeCell ref="B101:C101"/>
    <mergeCell ref="A88:A90"/>
    <mergeCell ref="B94:C94"/>
    <mergeCell ref="A94:A98"/>
    <mergeCell ref="B99:C99"/>
    <mergeCell ref="A110:C110"/>
    <mergeCell ref="B109:C109"/>
    <mergeCell ref="B100:C100"/>
    <mergeCell ref="B107:C107"/>
    <mergeCell ref="A91:C91"/>
    <mergeCell ref="B92:C92"/>
  </mergeCells>
  <printOptions/>
  <pageMargins left="0.699999988079071" right="0.699999988079071" top="0.75" bottom="0.75" header="0.30000001192092896" footer="0.30000001192092896"/>
  <pageSetup errors="blank" horizontalDpi="600" verticalDpi="600" orientation="portrait" scale="64"/>
  <rowBreaks count="5" manualBreakCount="5">
    <brk id="21" max="255" man="1"/>
    <brk id="47" max="255" man="1"/>
    <brk id="72" max="255" man="1"/>
    <brk id="90" max="255" man="1"/>
    <brk id="10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186"/>
  <sheetViews>
    <sheetView tabSelected="1" zoomScaleSheetLayoutView="100" workbookViewId="0" topLeftCell="A1">
      <selection activeCell="B177" sqref="B177:B178"/>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92" t="s">
        <v>94</v>
      </c>
      <c r="B1" s="592"/>
      <c r="C1" s="592"/>
      <c r="D1" s="54" t="s">
        <v>313</v>
      </c>
    </row>
    <row r="2" spans="1:13" ht="25.5">
      <c r="A2" s="621" t="s">
        <v>96</v>
      </c>
      <c r="B2" s="621"/>
      <c r="C2" s="621"/>
      <c r="D2" s="155" t="s">
        <v>314</v>
      </c>
      <c r="E2" s="2"/>
      <c r="F2" s="2"/>
      <c r="G2" s="2"/>
      <c r="H2" s="2"/>
      <c r="I2" s="2"/>
      <c r="J2" s="2"/>
      <c r="K2" s="2"/>
      <c r="L2" s="2"/>
      <c r="M2" s="2"/>
    </row>
    <row r="3" spans="1:11" ht="20.25">
      <c r="A3" s="613" t="s">
        <v>315</v>
      </c>
      <c r="B3" s="613"/>
      <c r="C3" s="613"/>
      <c r="D3" s="613"/>
      <c r="E3" s="2"/>
      <c r="F3" s="2"/>
      <c r="G3" s="2"/>
      <c r="H3" s="2"/>
      <c r="I3" s="2"/>
      <c r="J3" s="2"/>
      <c r="K3" s="2"/>
    </row>
    <row r="4" spans="1:11" ht="15">
      <c r="A4" s="614" t="str">
        <f>(eff_desc)</f>
        <v>CHI-HIGGINS CITY (2020)</v>
      </c>
      <c r="B4" s="614"/>
      <c r="C4" s="615" t="s">
        <v>98</v>
      </c>
      <c r="D4" s="616"/>
      <c r="E4" s="2"/>
      <c r="F4" s="2"/>
      <c r="G4" s="2"/>
      <c r="H4" s="2"/>
      <c r="I4" s="2"/>
      <c r="J4" s="2"/>
      <c r="K4" s="2"/>
    </row>
    <row r="5" spans="1:13" ht="15">
      <c r="A5" s="617" t="s">
        <v>201</v>
      </c>
      <c r="B5" s="618"/>
      <c r="C5" s="619" t="s">
        <v>202</v>
      </c>
      <c r="D5" s="620"/>
      <c r="E5" s="2"/>
      <c r="F5" s="2"/>
      <c r="G5" s="2"/>
      <c r="H5" s="2"/>
      <c r="I5" s="2"/>
      <c r="J5" s="2"/>
      <c r="K5" s="2"/>
      <c r="L5" s="2"/>
      <c r="M5" s="2"/>
    </row>
    <row r="6" spans="1:13" ht="5.25" customHeight="1">
      <c r="A6" s="626"/>
      <c r="B6" s="626"/>
      <c r="C6" s="626"/>
      <c r="D6" s="626"/>
      <c r="E6" s="2"/>
      <c r="F6" s="2"/>
      <c r="G6" s="2"/>
      <c r="H6" s="2"/>
      <c r="I6" s="2"/>
      <c r="J6" s="2"/>
      <c r="K6" s="2"/>
      <c r="L6" s="2"/>
      <c r="M6" s="2"/>
    </row>
    <row r="7" spans="1:13" ht="143.25" customHeight="1">
      <c r="A7" s="722" t="s">
        <v>316</v>
      </c>
      <c r="B7" s="623"/>
      <c r="C7" s="623"/>
      <c r="D7" s="623"/>
      <c r="E7" s="2"/>
      <c r="F7" s="2"/>
      <c r="G7" s="2"/>
      <c r="H7" s="2"/>
      <c r="I7" s="2"/>
      <c r="J7" s="2"/>
      <c r="K7" s="2"/>
      <c r="L7" s="2"/>
      <c r="M7" s="2"/>
    </row>
    <row r="8" spans="1:13" ht="15.75">
      <c r="A8" s="627" t="s">
        <v>102</v>
      </c>
      <c r="B8" s="627"/>
      <c r="C8" s="627"/>
      <c r="D8" s="627"/>
      <c r="E8" s="2"/>
      <c r="F8" s="2"/>
      <c r="G8" s="2"/>
      <c r="H8" s="2"/>
      <c r="I8" s="2"/>
      <c r="J8" s="2"/>
      <c r="K8" s="2"/>
      <c r="L8" s="2"/>
      <c r="M8" s="2"/>
    </row>
    <row r="9" spans="1:13" ht="78" customHeight="1">
      <c r="A9" s="632" t="s">
        <v>317</v>
      </c>
      <c r="B9" s="633"/>
      <c r="C9" s="633"/>
      <c r="D9" s="633"/>
      <c r="E9" s="2"/>
      <c r="F9" s="2"/>
      <c r="G9" s="2"/>
      <c r="H9" s="2"/>
      <c r="I9" s="2"/>
      <c r="J9" s="2"/>
      <c r="K9" s="2"/>
      <c r="L9" s="2"/>
      <c r="M9" s="2"/>
    </row>
    <row r="10" spans="1:13" ht="29.25" customHeight="1">
      <c r="A10" s="93" t="s">
        <v>104</v>
      </c>
      <c r="B10" s="582" t="s">
        <v>122</v>
      </c>
      <c r="C10" s="583"/>
      <c r="D10" s="93" t="s">
        <v>106</v>
      </c>
      <c r="E10" s="2"/>
      <c r="F10" s="2"/>
      <c r="G10" s="2"/>
      <c r="H10" s="2"/>
      <c r="I10" s="2"/>
      <c r="J10" s="2"/>
      <c r="K10" s="2"/>
      <c r="L10" s="2"/>
      <c r="M10" s="2"/>
    </row>
    <row r="11" spans="1:13" ht="99" customHeight="1">
      <c r="A11" s="157">
        <v>1</v>
      </c>
      <c r="B11" s="682" t="s">
        <v>318</v>
      </c>
      <c r="C11" s="683"/>
      <c r="D11" s="285">
        <f>SUM(eff_histtxblrecog)</f>
        <v>9784673</v>
      </c>
      <c r="E11" s="2"/>
      <c r="F11" s="2"/>
      <c r="G11" s="2"/>
      <c r="H11" s="2"/>
      <c r="I11" s="2"/>
      <c r="J11" s="2"/>
      <c r="L11" s="2"/>
      <c r="M11" s="2"/>
    </row>
    <row r="12" spans="1:13" ht="66" customHeight="1">
      <c r="A12" s="157">
        <v>2</v>
      </c>
      <c r="B12" s="661" t="s">
        <v>319</v>
      </c>
      <c r="C12" s="662"/>
      <c r="D12" s="285">
        <f>SUM(eff_histtaxceiling)</f>
        <v>0</v>
      </c>
      <c r="E12" s="2"/>
      <c r="F12" s="2"/>
      <c r="G12" s="2"/>
      <c r="H12" s="2"/>
      <c r="I12" s="2"/>
      <c r="J12" s="2"/>
      <c r="L12" s="2"/>
      <c r="M12" s="2"/>
    </row>
    <row r="13" spans="1:13" ht="29.25" customHeight="1">
      <c r="A13" s="157">
        <v>3</v>
      </c>
      <c r="B13" s="686" t="s">
        <v>320</v>
      </c>
      <c r="C13" s="687"/>
      <c r="D13" s="285">
        <f>SUM(D11-D12)</f>
        <v>9784673</v>
      </c>
      <c r="E13" s="2"/>
      <c r="F13" s="2"/>
      <c r="G13" s="2"/>
      <c r="H13" s="2"/>
      <c r="I13" s="2"/>
      <c r="J13" s="2"/>
      <c r="L13" s="2"/>
      <c r="M13" s="2"/>
    </row>
    <row r="14" spans="1:13" ht="29.25" customHeight="1">
      <c r="A14" s="160">
        <v>4</v>
      </c>
      <c r="B14" s="286" t="s">
        <v>321</v>
      </c>
      <c r="C14" s="197"/>
      <c r="D14" s="251">
        <f>SUM(eff_histtaxrate)*100</f>
        <v>0.778466</v>
      </c>
      <c r="E14" s="2"/>
      <c r="F14" s="2"/>
      <c r="G14" s="2"/>
      <c r="H14" s="2"/>
      <c r="I14" s="2"/>
      <c r="J14" s="2"/>
      <c r="L14" s="2"/>
      <c r="M14" s="2"/>
    </row>
    <row r="15" spans="1:13" ht="40.5" customHeight="1">
      <c r="A15" s="653">
        <v>5</v>
      </c>
      <c r="B15" s="714" t="s">
        <v>111</v>
      </c>
      <c r="C15" s="715"/>
      <c r="D15" s="161"/>
      <c r="E15" s="2"/>
      <c r="F15" s="2"/>
      <c r="G15" s="2"/>
      <c r="H15" s="2"/>
      <c r="I15" s="2"/>
      <c r="J15" s="2"/>
      <c r="L15" s="2"/>
      <c r="M15" s="2"/>
    </row>
    <row r="16" spans="1:13" ht="15.75">
      <c r="A16" s="654"/>
      <c r="B16" s="182" t="s">
        <v>322</v>
      </c>
      <c r="C16" s="221">
        <v>0</v>
      </c>
      <c r="D16" s="165"/>
      <c r="E16" s="2"/>
      <c r="F16" s="2"/>
      <c r="G16" s="2"/>
      <c r="H16" s="2"/>
      <c r="I16" s="2"/>
      <c r="J16" s="2"/>
      <c r="L16" s="2"/>
      <c r="M16" s="2"/>
    </row>
    <row r="17" spans="1:13" ht="15.75">
      <c r="A17" s="654"/>
      <c r="B17" s="182" t="s">
        <v>323</v>
      </c>
      <c r="C17" s="258">
        <v>0</v>
      </c>
      <c r="D17" s="165"/>
      <c r="E17" s="2"/>
      <c r="F17" s="2"/>
      <c r="G17" s="2"/>
      <c r="H17" s="2"/>
      <c r="I17" s="2"/>
      <c r="J17" s="2"/>
      <c r="L17" s="2"/>
      <c r="M17" s="2"/>
    </row>
    <row r="18" spans="1:13" ht="29.25" customHeight="1">
      <c r="A18" s="654"/>
      <c r="B18" s="287" t="s">
        <v>324</v>
      </c>
      <c r="C18" s="100"/>
      <c r="D18" s="288">
        <f>SUM(C16-C17)</f>
        <v>0</v>
      </c>
      <c r="E18" s="2"/>
      <c r="F18" s="2"/>
      <c r="G18" s="2"/>
      <c r="H18" s="2"/>
      <c r="I18" s="2"/>
      <c r="J18" s="2"/>
      <c r="L18" s="2"/>
      <c r="M18" s="2"/>
    </row>
    <row r="19" spans="1:13" ht="15.75" customHeight="1">
      <c r="A19" s="653">
        <v>6</v>
      </c>
      <c r="B19" s="668" t="s">
        <v>115</v>
      </c>
      <c r="C19" s="671"/>
      <c r="D19" s="744"/>
      <c r="E19" s="2"/>
      <c r="F19" s="2"/>
      <c r="G19" s="2"/>
      <c r="H19" s="2"/>
      <c r="I19" s="2"/>
      <c r="J19" s="2"/>
      <c r="L19" s="2"/>
      <c r="M19" s="2"/>
    </row>
    <row r="20" spans="1:13" ht="15.75">
      <c r="A20" s="654"/>
      <c r="B20" s="208" t="s">
        <v>116</v>
      </c>
      <c r="C20" s="221">
        <v>0</v>
      </c>
      <c r="D20" s="745"/>
      <c r="E20" s="2"/>
      <c r="F20" s="2"/>
      <c r="G20" s="2"/>
      <c r="H20" s="2"/>
      <c r="I20" s="2"/>
      <c r="J20" s="2"/>
      <c r="L20" s="2"/>
      <c r="M20" s="2"/>
    </row>
    <row r="21" spans="1:13" ht="15.75">
      <c r="A21" s="654"/>
      <c r="B21" s="208" t="s">
        <v>117</v>
      </c>
      <c r="C21" s="258">
        <v>0</v>
      </c>
      <c r="D21" s="746"/>
      <c r="E21" s="2"/>
      <c r="F21" s="2"/>
      <c r="G21" s="2"/>
      <c r="H21" s="2"/>
      <c r="I21" s="2"/>
      <c r="J21" s="2"/>
      <c r="L21" s="2"/>
      <c r="M21" s="2"/>
    </row>
    <row r="22" spans="1:13" ht="18">
      <c r="A22" s="655"/>
      <c r="B22" s="289" t="s">
        <v>325</v>
      </c>
      <c r="C22" s="290"/>
      <c r="D22" s="291">
        <f>SUM(C20-C21)</f>
        <v>0</v>
      </c>
      <c r="E22" s="2"/>
      <c r="F22" s="2"/>
      <c r="G22" s="2"/>
      <c r="H22" s="2"/>
      <c r="I22" s="2"/>
      <c r="J22" s="2"/>
      <c r="L22" s="2"/>
      <c r="M22" s="2"/>
    </row>
    <row r="23" spans="1:13" ht="15.75">
      <c r="A23" s="167">
        <v>7</v>
      </c>
      <c r="B23" s="661" t="s">
        <v>326</v>
      </c>
      <c r="C23" s="730"/>
      <c r="D23" s="292">
        <f>SUM(D18,D22)</f>
        <v>0</v>
      </c>
      <c r="E23" s="2"/>
      <c r="F23" s="2"/>
      <c r="G23" s="2"/>
      <c r="H23" s="2"/>
      <c r="I23" s="2"/>
      <c r="J23" s="2"/>
      <c r="L23" s="2"/>
      <c r="M23" s="2"/>
    </row>
    <row r="24" spans="1:13" ht="18" customHeight="1">
      <c r="A24" s="747" t="s">
        <v>327</v>
      </c>
      <c r="B24" s="747"/>
      <c r="C24" s="747"/>
      <c r="D24" s="293" t="s">
        <v>328</v>
      </c>
      <c r="E24" s="2"/>
      <c r="F24" s="2"/>
      <c r="G24" s="2"/>
      <c r="H24" s="2"/>
      <c r="I24" s="2"/>
      <c r="J24" s="2"/>
      <c r="L24" s="2"/>
      <c r="M24" s="2"/>
    </row>
    <row r="25" spans="1:13" ht="29.25" customHeight="1">
      <c r="A25" s="93" t="s">
        <v>104</v>
      </c>
      <c r="B25" s="582" t="s">
        <v>122</v>
      </c>
      <c r="C25" s="583"/>
      <c r="D25" s="93" t="s">
        <v>106</v>
      </c>
      <c r="E25" s="2"/>
      <c r="F25" s="2"/>
      <c r="G25" s="2"/>
      <c r="H25" s="2"/>
      <c r="I25" s="2"/>
      <c r="J25" s="2"/>
      <c r="L25" s="2"/>
      <c r="M25" s="2"/>
    </row>
    <row r="26" spans="1:13" ht="31.5" customHeight="1">
      <c r="A26" s="179">
        <v>8</v>
      </c>
      <c r="B26" s="756" t="s">
        <v>329</v>
      </c>
      <c r="C26" s="757"/>
      <c r="D26" s="294">
        <f>SUM(D13,D23)</f>
        <v>9784673</v>
      </c>
      <c r="E26" s="2"/>
      <c r="F26" s="2"/>
      <c r="G26" s="2"/>
      <c r="H26" s="2"/>
      <c r="I26" s="2"/>
      <c r="J26" s="2"/>
      <c r="L26" s="2"/>
      <c r="M26" s="2"/>
    </row>
    <row r="27" spans="1:13" ht="37.5" customHeight="1">
      <c r="A27" s="179">
        <v>9</v>
      </c>
      <c r="B27" s="756" t="s">
        <v>330</v>
      </c>
      <c r="C27" s="758"/>
      <c r="D27" s="295">
        <v>0</v>
      </c>
      <c r="E27" s="2"/>
      <c r="F27" s="2"/>
      <c r="G27" s="2"/>
      <c r="H27" s="2"/>
      <c r="I27" s="2"/>
      <c r="J27" s="2"/>
      <c r="L27" s="2"/>
      <c r="M27" s="2"/>
    </row>
    <row r="28" spans="1:13" ht="78" customHeight="1">
      <c r="A28" s="179">
        <v>10</v>
      </c>
      <c r="B28" s="742" t="s">
        <v>331</v>
      </c>
      <c r="C28" s="743"/>
      <c r="D28" s="180"/>
      <c r="E28" s="2"/>
      <c r="F28" s="2"/>
      <c r="G28" s="2"/>
      <c r="H28" s="2"/>
      <c r="I28" s="2"/>
      <c r="J28" s="2"/>
      <c r="L28" s="2"/>
      <c r="M28" s="2"/>
    </row>
    <row r="29" spans="1:13" ht="20.25" customHeight="1">
      <c r="A29" s="181"/>
      <c r="B29" s="182" t="s">
        <v>332</v>
      </c>
      <c r="C29" s="296">
        <f>SUM(eff_histabsolutexempt)</f>
        <v>4530</v>
      </c>
      <c r="D29" s="184"/>
      <c r="E29" s="2"/>
      <c r="F29" s="2"/>
      <c r="G29" s="2"/>
      <c r="H29" s="2"/>
      <c r="I29" s="2"/>
      <c r="J29" s="2"/>
      <c r="L29" s="2"/>
      <c r="M29" s="2"/>
    </row>
    <row r="30" spans="1:13" ht="36.75" customHeight="1">
      <c r="A30" s="181"/>
      <c r="B30" s="297" t="s">
        <v>333</v>
      </c>
      <c r="C30" s="229">
        <f>SUM(eff_partialexempt)</f>
        <v>0</v>
      </c>
      <c r="D30" s="184"/>
      <c r="E30" s="2"/>
      <c r="F30" s="2"/>
      <c r="G30" s="2"/>
      <c r="H30" s="2"/>
      <c r="I30" s="2"/>
      <c r="J30" s="2"/>
      <c r="L30" s="2"/>
      <c r="M30" s="2"/>
    </row>
    <row r="31" spans="1:13" ht="24.75" customHeight="1">
      <c r="A31" s="186"/>
      <c r="B31" s="298" t="s">
        <v>334</v>
      </c>
      <c r="C31" s="158"/>
      <c r="D31" s="299">
        <f>SUM(C30,C29)</f>
        <v>4530</v>
      </c>
      <c r="E31" s="2"/>
      <c r="F31" s="2"/>
      <c r="G31" s="2"/>
      <c r="H31" s="2"/>
      <c r="I31" s="2"/>
      <c r="J31" s="2"/>
      <c r="L31" s="2"/>
      <c r="M31" s="2"/>
    </row>
    <row r="32" spans="1:13" ht="63.75" customHeight="1">
      <c r="A32" s="179">
        <v>11</v>
      </c>
      <c r="B32" s="742" t="s">
        <v>335</v>
      </c>
      <c r="C32" s="743"/>
      <c r="D32" s="180"/>
      <c r="E32" s="2"/>
      <c r="F32" s="2"/>
      <c r="G32" s="2"/>
      <c r="H32" s="2"/>
      <c r="I32" s="2"/>
      <c r="J32" s="2"/>
      <c r="K32" s="2"/>
      <c r="L32" s="2"/>
      <c r="M32" s="2"/>
    </row>
    <row r="33" spans="1:13" ht="26.25" customHeight="1">
      <c r="A33" s="189"/>
      <c r="B33" s="190" t="s">
        <v>336</v>
      </c>
      <c r="C33" s="196">
        <f>SUM(eff_histprdmkt)</f>
        <v>0</v>
      </c>
      <c r="D33" s="192"/>
      <c r="E33" s="2"/>
      <c r="F33" s="2"/>
      <c r="G33" s="2"/>
      <c r="H33" s="2"/>
      <c r="I33" s="2"/>
      <c r="J33" s="2"/>
      <c r="K33" s="2"/>
      <c r="L33" s="2"/>
      <c r="M33" s="2"/>
    </row>
    <row r="34" spans="1:13" ht="22.5" customHeight="1">
      <c r="A34" s="189"/>
      <c r="B34" s="190" t="s">
        <v>337</v>
      </c>
      <c r="C34" s="220">
        <f>SUM(eff_prd)</f>
        <v>0</v>
      </c>
      <c r="D34" s="192"/>
      <c r="E34" s="2"/>
      <c r="F34" s="2"/>
      <c r="G34" s="2"/>
      <c r="H34" s="2"/>
      <c r="I34" s="2"/>
      <c r="J34" s="2"/>
      <c r="K34" s="2"/>
      <c r="L34" s="2"/>
      <c r="M34" s="2"/>
    </row>
    <row r="35" spans="1:13" ht="20.25" customHeight="1">
      <c r="A35" s="167"/>
      <c r="B35" s="300" t="s">
        <v>338</v>
      </c>
      <c r="C35" s="195"/>
      <c r="D35" s="301">
        <f>SUM(C33-C34)</f>
        <v>0</v>
      </c>
      <c r="E35" s="2"/>
      <c r="F35" s="2"/>
      <c r="G35" s="2"/>
      <c r="H35" s="2"/>
      <c r="I35" s="2"/>
      <c r="J35" s="2"/>
      <c r="K35" s="2"/>
      <c r="L35" s="2"/>
      <c r="M35" s="2"/>
    </row>
    <row r="36" spans="1:13" ht="25.5" customHeight="1">
      <c r="A36" s="167">
        <v>12</v>
      </c>
      <c r="B36" s="302" t="s">
        <v>339</v>
      </c>
      <c r="C36" s="231"/>
      <c r="D36" s="303">
        <f>SUM(D27,D31,D35)</f>
        <v>4530</v>
      </c>
      <c r="E36" s="2"/>
      <c r="F36" s="2"/>
      <c r="G36" s="2"/>
      <c r="H36" s="2"/>
      <c r="I36" s="2"/>
      <c r="J36" s="2"/>
      <c r="K36" s="2"/>
      <c r="L36" s="2"/>
      <c r="M36" s="2"/>
    </row>
    <row r="37" spans="1:9" ht="24.75" customHeight="1">
      <c r="A37" s="157">
        <v>13</v>
      </c>
      <c r="B37" s="304" t="s">
        <v>340</v>
      </c>
      <c r="C37" s="305"/>
      <c r="D37" s="306">
        <f>SUM(D26-D36)</f>
        <v>9780143</v>
      </c>
      <c r="E37" s="2"/>
      <c r="F37" s="2"/>
      <c r="G37" s="2"/>
      <c r="H37" s="2"/>
      <c r="I37" s="2"/>
    </row>
    <row r="38" spans="1:9" ht="29.25" customHeight="1">
      <c r="A38" s="157">
        <v>14</v>
      </c>
      <c r="B38" s="304" t="s">
        <v>341</v>
      </c>
      <c r="C38" s="305"/>
      <c r="D38" s="306">
        <f>SUM(D14)*D37/100</f>
        <v>76135.08800638</v>
      </c>
      <c r="E38" s="2"/>
      <c r="F38" s="2"/>
      <c r="G38" s="2"/>
      <c r="H38" s="2"/>
      <c r="I38" s="2"/>
    </row>
    <row r="39" spans="1:9" ht="76.5" customHeight="1">
      <c r="A39" s="157">
        <v>15</v>
      </c>
      <c r="B39" s="661" t="s">
        <v>342</v>
      </c>
      <c r="C39" s="730"/>
      <c r="D39" s="307">
        <v>0</v>
      </c>
      <c r="E39" s="2"/>
      <c r="F39" s="2"/>
      <c r="G39" s="2"/>
      <c r="H39" s="2"/>
      <c r="I39" s="2"/>
    </row>
    <row r="40" spans="1:9" ht="50.25" customHeight="1">
      <c r="A40" s="157">
        <v>16</v>
      </c>
      <c r="B40" s="661" t="s">
        <v>343</v>
      </c>
      <c r="C40" s="662"/>
      <c r="D40" s="308">
        <v>0</v>
      </c>
      <c r="E40" s="2"/>
      <c r="F40" s="2"/>
      <c r="G40" s="2"/>
      <c r="H40" s="2"/>
      <c r="I40" s="2"/>
    </row>
    <row r="41" spans="1:9" ht="40.5" customHeight="1">
      <c r="A41" s="157">
        <v>17</v>
      </c>
      <c r="B41" s="661" t="s">
        <v>344</v>
      </c>
      <c r="C41" s="662"/>
      <c r="D41" s="285">
        <f>SUM(D38,D39-D40)</f>
        <v>76135.08800638</v>
      </c>
      <c r="E41" s="2"/>
      <c r="F41" s="2"/>
      <c r="G41" s="2"/>
      <c r="H41" s="2"/>
      <c r="I41" s="2"/>
    </row>
    <row r="42" spans="1:9" ht="66.75" customHeight="1">
      <c r="A42" s="160">
        <v>18</v>
      </c>
      <c r="B42" s="742" t="s">
        <v>345</v>
      </c>
      <c r="C42" s="743"/>
      <c r="D42" s="309"/>
      <c r="E42" s="2"/>
      <c r="F42" s="2"/>
      <c r="G42" s="2"/>
      <c r="H42" s="2"/>
      <c r="I42" s="2"/>
    </row>
    <row r="43" spans="1:9" ht="21.75" customHeight="1">
      <c r="A43" s="189"/>
      <c r="B43" s="190" t="s">
        <v>346</v>
      </c>
      <c r="C43" s="310">
        <f>SUM(eff_txbl)</f>
        <v>9946666</v>
      </c>
      <c r="D43" s="165"/>
      <c r="E43" s="2"/>
      <c r="F43" s="2"/>
      <c r="G43" s="2"/>
      <c r="H43" s="2"/>
      <c r="I43" s="2"/>
    </row>
    <row r="44" spans="1:9" ht="36.75" customHeight="1">
      <c r="A44" s="189"/>
      <c r="B44" s="311" t="s">
        <v>347</v>
      </c>
      <c r="C44" s="258">
        <v>0</v>
      </c>
      <c r="D44" s="312"/>
      <c r="E44" s="2"/>
      <c r="F44" s="2"/>
      <c r="G44" s="2"/>
      <c r="H44" s="2"/>
      <c r="I44" s="2"/>
    </row>
    <row r="45" spans="1:9" ht="53.25" customHeight="1">
      <c r="A45" s="181"/>
      <c r="B45" s="311" t="s">
        <v>348</v>
      </c>
      <c r="C45" s="313">
        <f>SUM(eff_pollution)</f>
        <v>0</v>
      </c>
      <c r="D45" s="165"/>
      <c r="E45" s="2"/>
      <c r="F45" s="2"/>
      <c r="G45" s="2"/>
      <c r="H45" s="2"/>
      <c r="I45" s="2"/>
    </row>
    <row r="46" spans="1:9" ht="79.5" customHeight="1">
      <c r="A46" s="181"/>
      <c r="B46" s="311" t="s">
        <v>349</v>
      </c>
      <c r="C46" s="166">
        <f>SUM(eff_tif)</f>
        <v>0</v>
      </c>
      <c r="D46" s="314"/>
      <c r="E46" s="2"/>
      <c r="F46" s="2"/>
      <c r="G46" s="2"/>
      <c r="H46" s="2"/>
      <c r="I46" s="2"/>
    </row>
    <row r="47" spans="1:9" ht="29.25" customHeight="1">
      <c r="A47" s="315"/>
      <c r="B47" s="300" t="s">
        <v>350</v>
      </c>
      <c r="C47" s="195"/>
      <c r="D47" s="316">
        <f>SUM(C43,C44,-C45,-C46)</f>
        <v>9946666</v>
      </c>
      <c r="E47" s="2"/>
      <c r="F47" s="2"/>
      <c r="G47" s="2"/>
      <c r="H47" s="2"/>
      <c r="I47" s="2"/>
    </row>
    <row r="48" spans="1:9" ht="18" customHeight="1">
      <c r="A48" s="738" t="s">
        <v>327</v>
      </c>
      <c r="B48" s="738"/>
      <c r="C48" s="738"/>
      <c r="D48" s="293" t="s">
        <v>328</v>
      </c>
      <c r="E48" s="2"/>
      <c r="F48" s="2"/>
      <c r="G48" s="2"/>
      <c r="H48" s="2"/>
      <c r="I48" s="2"/>
    </row>
    <row r="49" spans="1:9" ht="29.25" customHeight="1">
      <c r="A49" s="219" t="s">
        <v>104</v>
      </c>
      <c r="B49" s="673" t="s">
        <v>122</v>
      </c>
      <c r="C49" s="674"/>
      <c r="D49" s="219" t="s">
        <v>106</v>
      </c>
      <c r="E49" s="2"/>
      <c r="F49" s="2"/>
      <c r="G49" s="2"/>
      <c r="H49" s="2"/>
      <c r="I49" s="2"/>
    </row>
    <row r="50" spans="1:9" ht="40.5" customHeight="1">
      <c r="A50" s="179">
        <v>19</v>
      </c>
      <c r="B50" s="742" t="s">
        <v>351</v>
      </c>
      <c r="C50" s="743"/>
      <c r="D50" s="180"/>
      <c r="E50" s="2"/>
      <c r="F50" s="2"/>
      <c r="G50" s="2"/>
      <c r="H50" s="2"/>
      <c r="I50" s="2"/>
    </row>
    <row r="51" spans="1:9" ht="93" customHeight="1">
      <c r="A51" s="189"/>
      <c r="B51" s="317" t="s">
        <v>352</v>
      </c>
      <c r="C51" s="318">
        <v>0</v>
      </c>
      <c r="D51" s="319" t="s">
        <v>61</v>
      </c>
      <c r="E51" s="2"/>
      <c r="F51" s="2"/>
      <c r="G51" s="2"/>
      <c r="H51" s="2"/>
      <c r="I51" s="2"/>
    </row>
    <row r="52" spans="1:9" ht="153" customHeight="1">
      <c r="A52" s="189"/>
      <c r="B52" s="297" t="s">
        <v>353</v>
      </c>
      <c r="C52" s="221">
        <v>0</v>
      </c>
      <c r="D52" s="312"/>
      <c r="E52" s="2"/>
      <c r="F52" s="2"/>
      <c r="G52" s="2"/>
      <c r="H52" s="2"/>
      <c r="I52" s="2"/>
    </row>
    <row r="53" spans="1:13" ht="24.75" customHeight="1">
      <c r="A53" s="167"/>
      <c r="B53" s="298" t="s">
        <v>354</v>
      </c>
      <c r="C53" s="195"/>
      <c r="D53" s="303">
        <f>SUM(C51,C52)</f>
        <v>0</v>
      </c>
      <c r="E53" s="2"/>
      <c r="F53" s="2"/>
      <c r="G53" s="2"/>
      <c r="H53" s="2"/>
      <c r="I53" s="2"/>
      <c r="J53" s="2"/>
      <c r="K53" s="2"/>
      <c r="L53" s="2"/>
      <c r="M53" s="2"/>
    </row>
    <row r="54" spans="1:13" ht="65.25" customHeight="1">
      <c r="A54" s="157">
        <v>20</v>
      </c>
      <c r="B54" s="661" t="s">
        <v>355</v>
      </c>
      <c r="C54" s="662"/>
      <c r="D54" s="320">
        <f>SUM(eff_taxceiling)</f>
        <v>0</v>
      </c>
      <c r="E54" s="223"/>
      <c r="F54" s="223"/>
      <c r="G54" s="223"/>
      <c r="H54" s="223"/>
      <c r="I54" s="223"/>
      <c r="J54" s="223"/>
      <c r="K54" s="223"/>
      <c r="L54" s="223"/>
      <c r="M54" s="223"/>
    </row>
    <row r="55" spans="1:13" ht="22.5" customHeight="1">
      <c r="A55" s="157">
        <v>21</v>
      </c>
      <c r="B55" s="304" t="s">
        <v>356</v>
      </c>
      <c r="C55" s="305"/>
      <c r="D55" s="306">
        <f>SUM(D47,D53,-D54)</f>
        <v>9946666</v>
      </c>
      <c r="E55" s="2"/>
      <c r="F55" s="2"/>
      <c r="G55" s="2"/>
      <c r="H55" s="2"/>
      <c r="I55" s="225"/>
      <c r="J55" s="2"/>
      <c r="K55" s="2"/>
      <c r="L55" s="2"/>
      <c r="M55" s="2"/>
    </row>
    <row r="56" spans="1:13" ht="46.5" customHeight="1">
      <c r="A56" s="157">
        <v>22</v>
      </c>
      <c r="B56" s="661" t="s">
        <v>357</v>
      </c>
      <c r="C56" s="730"/>
      <c r="D56" s="321">
        <v>0</v>
      </c>
      <c r="E56" s="2"/>
      <c r="F56" s="2"/>
      <c r="G56" s="2"/>
      <c r="H56" s="2"/>
      <c r="I56" s="2"/>
      <c r="J56" s="2"/>
      <c r="K56" s="2"/>
      <c r="L56" s="2"/>
      <c r="M56" s="2"/>
    </row>
    <row r="57" spans="1:13" ht="114.75" customHeight="1">
      <c r="A57" s="157">
        <v>23</v>
      </c>
      <c r="B57" s="661" t="s">
        <v>358</v>
      </c>
      <c r="C57" s="662"/>
      <c r="D57" s="285">
        <f>SUM(eff_newtxbl+eff_newtxblabate)</f>
        <v>13970</v>
      </c>
      <c r="E57" s="2"/>
      <c r="F57" s="2"/>
      <c r="G57" s="2"/>
      <c r="H57" s="2"/>
      <c r="I57" s="2"/>
      <c r="J57" s="2"/>
      <c r="K57" s="2"/>
      <c r="L57" s="2"/>
      <c r="M57" s="2"/>
    </row>
    <row r="58" spans="1:13" ht="29.25" customHeight="1">
      <c r="A58" s="157">
        <v>24</v>
      </c>
      <c r="B58" s="304" t="s">
        <v>359</v>
      </c>
      <c r="C58" s="305"/>
      <c r="D58" s="285">
        <f>SUM(D56,D57)</f>
        <v>13970</v>
      </c>
      <c r="E58" s="2"/>
      <c r="F58" s="2"/>
      <c r="G58" s="2"/>
      <c r="H58" s="2"/>
      <c r="I58" s="2"/>
      <c r="J58" s="2"/>
      <c r="K58" s="2"/>
      <c r="L58" s="2"/>
      <c r="M58" s="2"/>
    </row>
    <row r="59" spans="1:4" ht="29.25" customHeight="1">
      <c r="A59" s="157">
        <v>25</v>
      </c>
      <c r="B59" s="304" t="s">
        <v>360</v>
      </c>
      <c r="C59" s="305"/>
      <c r="D59" s="159">
        <f>SUM(D55,-D58)</f>
        <v>9932696</v>
      </c>
    </row>
    <row r="60" spans="1:4" ht="29.25" customHeight="1">
      <c r="A60" s="157">
        <v>26</v>
      </c>
      <c r="B60" s="759" t="s">
        <v>361</v>
      </c>
      <c r="C60" s="716"/>
      <c r="D60" s="322">
        <f>SUM(D41/D59)*100</f>
        <v>0.7665097976056048</v>
      </c>
    </row>
    <row r="61" spans="1:4" ht="34.5" customHeight="1">
      <c r="A61" s="157">
        <v>27</v>
      </c>
      <c r="B61" s="661" t="s">
        <v>362</v>
      </c>
      <c r="C61" s="730"/>
      <c r="D61" s="323">
        <v>0</v>
      </c>
    </row>
    <row r="62" spans="1:7" ht="18" customHeight="1">
      <c r="A62" s="592" t="s">
        <v>94</v>
      </c>
      <c r="B62" s="592"/>
      <c r="C62" s="592"/>
      <c r="D62" s="54" t="s">
        <v>313</v>
      </c>
      <c r="G62" s="153"/>
    </row>
    <row r="63" spans="1:7" ht="29.25" customHeight="1">
      <c r="A63" s="595" t="s">
        <v>152</v>
      </c>
      <c r="B63" s="595"/>
      <c r="C63" s="595"/>
      <c r="D63" s="595"/>
      <c r="G63" s="153"/>
    </row>
    <row r="64" spans="1:7" ht="114" customHeight="1">
      <c r="A64" s="735" t="s">
        <v>363</v>
      </c>
      <c r="B64" s="736"/>
      <c r="C64" s="736"/>
      <c r="D64" s="736"/>
      <c r="G64" s="153"/>
    </row>
    <row r="65" spans="1:4" ht="29.25" customHeight="1">
      <c r="A65" s="93" t="s">
        <v>104</v>
      </c>
      <c r="B65" s="582" t="s">
        <v>277</v>
      </c>
      <c r="C65" s="583"/>
      <c r="D65" s="93" t="s">
        <v>106</v>
      </c>
    </row>
    <row r="66" spans="1:4" ht="17.25" customHeight="1">
      <c r="A66" s="157">
        <v>28</v>
      </c>
      <c r="B66" s="760" t="s">
        <v>364</v>
      </c>
      <c r="C66" s="761"/>
      <c r="D66" s="276">
        <f>SUM(eff_histtaxratemo)*100</f>
        <v>0.778466</v>
      </c>
    </row>
    <row r="67" spans="1:4" ht="30.75" customHeight="1">
      <c r="A67" s="160">
        <v>29</v>
      </c>
      <c r="B67" s="760" t="s">
        <v>365</v>
      </c>
      <c r="C67" s="761"/>
      <c r="D67" s="324">
        <f>SUM(D37)</f>
        <v>9780143</v>
      </c>
    </row>
    <row r="68" spans="1:4" ht="16.5" customHeight="1">
      <c r="A68" s="160">
        <v>30</v>
      </c>
      <c r="B68" s="764" t="s">
        <v>366</v>
      </c>
      <c r="C68" s="765"/>
      <c r="D68" s="159">
        <f>SUM(D66*D67)/100</f>
        <v>76135.08800638</v>
      </c>
    </row>
    <row r="69" spans="1:4" ht="17.25" customHeight="1">
      <c r="A69" s="179">
        <v>31</v>
      </c>
      <c r="B69" s="670" t="s">
        <v>367</v>
      </c>
      <c r="C69" s="671"/>
      <c r="D69" s="159">
        <f>SUM(D68,C75)</f>
        <v>76135.08800638</v>
      </c>
    </row>
    <row r="70" spans="1:4" ht="72" customHeight="1">
      <c r="A70" s="189"/>
      <c r="B70" s="325" t="s">
        <v>368</v>
      </c>
      <c r="C70" s="183">
        <v>0</v>
      </c>
      <c r="D70" s="257"/>
    </row>
    <row r="71" spans="1:4" ht="75" customHeight="1">
      <c r="A71" s="189"/>
      <c r="B71" s="325" t="s">
        <v>369</v>
      </c>
      <c r="C71" s="221">
        <v>0</v>
      </c>
      <c r="D71" s="257"/>
    </row>
    <row r="72" spans="1:4" ht="45.75" customHeight="1">
      <c r="A72" s="326"/>
      <c r="B72" s="325" t="s">
        <v>370</v>
      </c>
      <c r="C72" s="327">
        <v>0</v>
      </c>
      <c r="D72" s="328"/>
    </row>
    <row r="73" spans="1:4" ht="123.75" customHeight="1">
      <c r="A73" s="329"/>
      <c r="B73" s="330" t="s">
        <v>371</v>
      </c>
      <c r="C73" s="331">
        <v>0</v>
      </c>
      <c r="D73" s="257"/>
    </row>
    <row r="74" spans="1:4" ht="15">
      <c r="A74" s="329"/>
      <c r="B74" s="330" t="s">
        <v>372</v>
      </c>
      <c r="C74" s="332" t="s">
        <v>373</v>
      </c>
      <c r="D74" s="257"/>
    </row>
    <row r="75" spans="1:4" ht="31.5" customHeight="1">
      <c r="A75" s="189"/>
      <c r="B75" s="325" t="s">
        <v>374</v>
      </c>
      <c r="C75" s="221">
        <f>SUM(C70,C71,C72,C73)</f>
        <v>0</v>
      </c>
      <c r="D75" s="257"/>
    </row>
    <row r="76" spans="1:4" ht="30.75" customHeight="1">
      <c r="A76" s="157">
        <v>32</v>
      </c>
      <c r="B76" s="728" t="s">
        <v>375</v>
      </c>
      <c r="C76" s="729"/>
      <c r="D76" s="159">
        <f>SUM(D59)</f>
        <v>9932696</v>
      </c>
    </row>
    <row r="77" spans="1:4" ht="15.75" customHeight="1">
      <c r="A77" s="160">
        <v>33</v>
      </c>
      <c r="B77" s="748" t="s">
        <v>376</v>
      </c>
      <c r="C77" s="749"/>
      <c r="D77" s="251">
        <f>SUM(D69/D76)*100</f>
        <v>0.7665097976056048</v>
      </c>
    </row>
    <row r="78" spans="1:4" ht="35.25" customHeight="1">
      <c r="A78" s="653">
        <v>34</v>
      </c>
      <c r="B78" s="766" t="s">
        <v>377</v>
      </c>
      <c r="C78" s="766"/>
      <c r="D78" s="276">
        <f>SUM(C81)</f>
        <v>0</v>
      </c>
    </row>
    <row r="79" spans="1:4" ht="61.5" customHeight="1">
      <c r="A79" s="654"/>
      <c r="B79" s="333" t="s">
        <v>378</v>
      </c>
      <c r="C79" s="334">
        <v>0</v>
      </c>
      <c r="D79" s="739"/>
    </row>
    <row r="80" spans="1:4" ht="75" customHeight="1">
      <c r="A80" s="654"/>
      <c r="B80" s="335" t="s">
        <v>379</v>
      </c>
      <c r="C80" s="336">
        <v>0</v>
      </c>
      <c r="D80" s="740"/>
    </row>
    <row r="81" spans="1:4" ht="18.75" customHeight="1">
      <c r="A81" s="655"/>
      <c r="B81" s="337" t="s">
        <v>380</v>
      </c>
      <c r="C81" s="338">
        <f>SUM(C79-C80)/D76*100</f>
        <v>0</v>
      </c>
      <c r="D81" s="741"/>
    </row>
    <row r="82" spans="1:4" ht="30.75" customHeight="1">
      <c r="A82" s="653">
        <v>35</v>
      </c>
      <c r="B82" s="748" t="s">
        <v>381</v>
      </c>
      <c r="C82" s="749"/>
      <c r="D82" s="276">
        <f>SUM(C85)</f>
        <v>0</v>
      </c>
    </row>
    <row r="83" spans="1:4" ht="64.5" customHeight="1">
      <c r="A83" s="654"/>
      <c r="B83" s="339" t="s">
        <v>382</v>
      </c>
      <c r="C83" s="334">
        <v>0</v>
      </c>
      <c r="D83" s="739"/>
    </row>
    <row r="84" spans="1:4" ht="62.25" customHeight="1">
      <c r="A84" s="654"/>
      <c r="B84" s="339" t="s">
        <v>383</v>
      </c>
      <c r="C84" s="336">
        <v>0</v>
      </c>
      <c r="D84" s="740"/>
    </row>
    <row r="85" spans="1:4" ht="18.75" customHeight="1">
      <c r="A85" s="655"/>
      <c r="B85" s="337" t="s">
        <v>380</v>
      </c>
      <c r="C85" s="338">
        <f>SUM(C83-C84)/D76*100</f>
        <v>0</v>
      </c>
      <c r="D85" s="741"/>
    </row>
    <row r="86" spans="1:4" ht="18" customHeight="1">
      <c r="A86" s="731" t="s">
        <v>384</v>
      </c>
      <c r="B86" s="731"/>
      <c r="C86" s="731"/>
      <c r="D86" s="293" t="s">
        <v>328</v>
      </c>
    </row>
    <row r="87" spans="1:4" ht="20.25" customHeight="1">
      <c r="A87" s="340" t="s">
        <v>104</v>
      </c>
      <c r="B87" s="769" t="s">
        <v>277</v>
      </c>
      <c r="C87" s="770"/>
      <c r="D87" s="136" t="s">
        <v>106</v>
      </c>
    </row>
    <row r="88" spans="1:4" ht="33" customHeight="1">
      <c r="A88" s="653">
        <v>36</v>
      </c>
      <c r="B88" s="762" t="s">
        <v>385</v>
      </c>
      <c r="C88" s="763"/>
      <c r="D88" s="342">
        <v>0</v>
      </c>
    </row>
    <row r="89" spans="1:4" ht="59.25" customHeight="1">
      <c r="A89" s="654"/>
      <c r="B89" s="343" t="s">
        <v>386</v>
      </c>
      <c r="C89" s="344">
        <v>0</v>
      </c>
      <c r="D89" s="767"/>
    </row>
    <row r="90" spans="1:4" ht="58.5" customHeight="1">
      <c r="A90" s="654"/>
      <c r="B90" s="343" t="s">
        <v>387</v>
      </c>
      <c r="C90" s="345">
        <v>0</v>
      </c>
      <c r="D90" s="767"/>
    </row>
    <row r="91" spans="1:4" ht="18.75" customHeight="1">
      <c r="A91" s="654"/>
      <c r="B91" s="346" t="s">
        <v>388</v>
      </c>
      <c r="C91" s="347">
        <f>SUM(C89-C90)/D76*100</f>
        <v>0</v>
      </c>
      <c r="D91" s="767"/>
    </row>
    <row r="92" spans="1:4" ht="18" customHeight="1">
      <c r="A92" s="655"/>
      <c r="B92" s="348" t="s">
        <v>389</v>
      </c>
      <c r="C92" s="349">
        <f>SUM(C90*0.05)/D76*100</f>
        <v>0</v>
      </c>
      <c r="D92" s="768"/>
    </row>
    <row r="93" spans="1:4" ht="32.25" customHeight="1">
      <c r="A93" s="653">
        <v>37</v>
      </c>
      <c r="B93" s="762" t="s">
        <v>390</v>
      </c>
      <c r="C93" s="763"/>
      <c r="D93" s="350">
        <v>0</v>
      </c>
    </row>
    <row r="94" spans="1:4" ht="45" customHeight="1">
      <c r="A94" s="654"/>
      <c r="B94" s="343" t="s">
        <v>391</v>
      </c>
      <c r="C94" s="344">
        <v>0</v>
      </c>
      <c r="D94" s="351"/>
    </row>
    <row r="95" spans="1:4" ht="59.25" customHeight="1">
      <c r="A95" s="654"/>
      <c r="B95" s="343" t="s">
        <v>387</v>
      </c>
      <c r="C95" s="345">
        <v>0</v>
      </c>
      <c r="D95" s="351"/>
    </row>
    <row r="96" spans="1:4" ht="15">
      <c r="A96" s="654"/>
      <c r="B96" s="346" t="s">
        <v>388</v>
      </c>
      <c r="C96" s="347">
        <f>SUM(C94-C95)/D76*100</f>
        <v>0</v>
      </c>
      <c r="D96" s="351"/>
    </row>
    <row r="97" spans="1:4" ht="15">
      <c r="A97" s="655"/>
      <c r="B97" s="348" t="s">
        <v>392</v>
      </c>
      <c r="C97" s="349">
        <f>SUM(C95*0.08)/D76*100</f>
        <v>0</v>
      </c>
      <c r="D97" s="351"/>
    </row>
    <row r="98" spans="1:4" ht="22.5" customHeight="1">
      <c r="A98" s="157">
        <v>38</v>
      </c>
      <c r="B98" s="775" t="s">
        <v>393</v>
      </c>
      <c r="C98" s="776"/>
      <c r="D98" s="352">
        <f>SUM(D77,D78,D82,D88,D93)</f>
        <v>0.7665097976056048</v>
      </c>
    </row>
    <row r="99" spans="1:4" ht="177.75" customHeight="1">
      <c r="A99" s="157">
        <v>39</v>
      </c>
      <c r="B99" s="777" t="s">
        <v>394</v>
      </c>
      <c r="C99" s="778"/>
      <c r="D99" s="353">
        <v>0.793338</v>
      </c>
    </row>
    <row r="100" spans="1:4" ht="96" customHeight="1">
      <c r="A100" s="179">
        <v>40</v>
      </c>
      <c r="B100" s="748" t="s">
        <v>395</v>
      </c>
      <c r="C100" s="749"/>
      <c r="D100" s="354"/>
    </row>
    <row r="101" spans="1:4" ht="60" customHeight="1">
      <c r="A101" s="189"/>
      <c r="B101" s="355" t="s">
        <v>396</v>
      </c>
      <c r="C101" s="356">
        <v>0</v>
      </c>
      <c r="D101" s="357"/>
    </row>
    <row r="102" spans="1:4" ht="20.25" customHeight="1">
      <c r="A102" s="189"/>
      <c r="B102" s="325" t="s">
        <v>397</v>
      </c>
      <c r="C102" s="358">
        <v>0</v>
      </c>
      <c r="D102" s="357"/>
    </row>
    <row r="103" spans="1:4" ht="32.25" customHeight="1">
      <c r="A103" s="189"/>
      <c r="B103" s="325" t="s">
        <v>398</v>
      </c>
      <c r="C103" s="358">
        <v>0</v>
      </c>
      <c r="D103" s="359"/>
    </row>
    <row r="104" spans="1:4" ht="21.75" customHeight="1">
      <c r="A104" s="189"/>
      <c r="B104" s="325" t="s">
        <v>399</v>
      </c>
      <c r="C104" s="356">
        <v>0</v>
      </c>
      <c r="D104" s="259"/>
    </row>
    <row r="105" spans="1:4" ht="19.5" customHeight="1">
      <c r="A105" s="261"/>
      <c r="B105" s="360" t="s">
        <v>400</v>
      </c>
      <c r="C105" s="361"/>
      <c r="D105" s="296">
        <f>SUM(C101-C104,-C103,-C102)</f>
        <v>0</v>
      </c>
    </row>
    <row r="106" spans="1:4" ht="33.75" customHeight="1">
      <c r="A106" s="167">
        <v>41</v>
      </c>
      <c r="B106" s="661" t="s">
        <v>401</v>
      </c>
      <c r="C106" s="730"/>
      <c r="D106" s="362">
        <v>0</v>
      </c>
    </row>
    <row r="107" spans="1:4" ht="15.75" customHeight="1">
      <c r="A107" s="731" t="s">
        <v>384</v>
      </c>
      <c r="B107" s="731"/>
      <c r="C107" s="731"/>
      <c r="D107" s="293" t="s">
        <v>328</v>
      </c>
    </row>
    <row r="108" spans="1:4" ht="15.75">
      <c r="A108" s="340" t="s">
        <v>104</v>
      </c>
      <c r="B108" s="769" t="s">
        <v>277</v>
      </c>
      <c r="C108" s="770"/>
      <c r="D108" s="136" t="s">
        <v>106</v>
      </c>
    </row>
    <row r="109" spans="1:4" ht="25.5" customHeight="1">
      <c r="A109" s="160">
        <v>42</v>
      </c>
      <c r="B109" s="670" t="s">
        <v>402</v>
      </c>
      <c r="C109" s="671"/>
      <c r="D109" s="363">
        <f>SUM(D105-D106)</f>
        <v>0</v>
      </c>
    </row>
    <row r="110" spans="1:4" ht="62.25" customHeight="1">
      <c r="A110" s="653">
        <v>43</v>
      </c>
      <c r="B110" s="748" t="s">
        <v>403</v>
      </c>
      <c r="C110" s="749"/>
      <c r="D110" s="364">
        <v>1</v>
      </c>
    </row>
    <row r="111" spans="1:4" ht="32.25" customHeight="1">
      <c r="A111" s="654"/>
      <c r="B111" s="325" t="s">
        <v>404</v>
      </c>
      <c r="C111" s="365">
        <v>1</v>
      </c>
      <c r="D111" s="366"/>
    </row>
    <row r="112" spans="1:4" ht="15.75">
      <c r="A112" s="654"/>
      <c r="B112" s="325" t="s">
        <v>405</v>
      </c>
      <c r="C112" s="367">
        <v>1</v>
      </c>
      <c r="D112" s="366"/>
    </row>
    <row r="113" spans="1:4" ht="15.75">
      <c r="A113" s="654"/>
      <c r="B113" s="325" t="s">
        <v>406</v>
      </c>
      <c r="C113" s="367">
        <v>1</v>
      </c>
      <c r="D113" s="366"/>
    </row>
    <row r="114" spans="1:4" ht="15.75">
      <c r="A114" s="655"/>
      <c r="B114" s="360" t="s">
        <v>407</v>
      </c>
      <c r="C114" s="365">
        <v>1</v>
      </c>
      <c r="D114" s="368"/>
    </row>
    <row r="115" spans="1:4" ht="21.75" customHeight="1">
      <c r="A115" s="167">
        <v>44</v>
      </c>
      <c r="B115" s="574" t="s">
        <v>408</v>
      </c>
      <c r="C115" s="752"/>
      <c r="D115" s="369">
        <f>SUM(D109/D110)</f>
        <v>0</v>
      </c>
    </row>
    <row r="116" spans="1:4" ht="30.75" customHeight="1">
      <c r="A116" s="157">
        <v>45</v>
      </c>
      <c r="B116" s="661" t="s">
        <v>409</v>
      </c>
      <c r="C116" s="662"/>
      <c r="D116" s="370">
        <f>SUM(D55)</f>
        <v>9946666</v>
      </c>
    </row>
    <row r="117" spans="1:4" ht="24" customHeight="1">
      <c r="A117" s="157">
        <v>46</v>
      </c>
      <c r="B117" s="661" t="s">
        <v>410</v>
      </c>
      <c r="C117" s="662"/>
      <c r="D117" s="276">
        <f>SUM(D115/D116)*100</f>
        <v>0</v>
      </c>
    </row>
    <row r="118" spans="1:4" ht="23.25" customHeight="1">
      <c r="A118" s="157">
        <v>47</v>
      </c>
      <c r="B118" s="661" t="s">
        <v>411</v>
      </c>
      <c r="C118" s="662"/>
      <c r="D118" s="276">
        <f>SUM(D99,D117)</f>
        <v>0.793338</v>
      </c>
    </row>
    <row r="119" spans="1:4" ht="36.75" customHeight="1">
      <c r="A119" s="157">
        <v>48</v>
      </c>
      <c r="B119" s="750" t="s">
        <v>412</v>
      </c>
      <c r="C119" s="751"/>
      <c r="D119" s="371">
        <v>0</v>
      </c>
    </row>
    <row r="120" spans="1:5" ht="11.25" customHeight="1">
      <c r="A120" s="372"/>
      <c r="B120" s="727"/>
      <c r="C120" s="727"/>
      <c r="D120" s="727"/>
      <c r="E120" s="271"/>
    </row>
    <row r="121" spans="1:6" ht="29.25" customHeight="1">
      <c r="A121" s="737" t="s">
        <v>413</v>
      </c>
      <c r="B121" s="737"/>
      <c r="C121" s="737"/>
      <c r="D121" s="737"/>
      <c r="E121" s="695"/>
      <c r="F121" s="695"/>
    </row>
    <row r="122" spans="1:6" ht="55.5" customHeight="1">
      <c r="A122" s="733" t="s">
        <v>414</v>
      </c>
      <c r="B122" s="734"/>
      <c r="C122" s="734"/>
      <c r="D122" s="734"/>
      <c r="E122" s="698"/>
      <c r="F122" s="698"/>
    </row>
    <row r="123" spans="1:6" ht="29.25" customHeight="1">
      <c r="A123" s="137" t="s">
        <v>104</v>
      </c>
      <c r="B123" s="665" t="s">
        <v>415</v>
      </c>
      <c r="C123" s="649"/>
      <c r="D123" s="138" t="s">
        <v>106</v>
      </c>
      <c r="E123" s="695"/>
      <c r="F123" s="695"/>
    </row>
    <row r="124" spans="1:6" ht="63" customHeight="1">
      <c r="A124" s="160">
        <v>49</v>
      </c>
      <c r="B124" s="728" t="s">
        <v>416</v>
      </c>
      <c r="C124" s="729"/>
      <c r="D124" s="272">
        <v>0</v>
      </c>
      <c r="E124" s="695"/>
      <c r="F124" s="695"/>
    </row>
    <row r="125" spans="1:6" ht="132.75" customHeight="1">
      <c r="A125" s="215">
        <v>50</v>
      </c>
      <c r="B125" s="661" t="s">
        <v>417</v>
      </c>
      <c r="C125" s="662"/>
      <c r="D125" s="373">
        <v>0</v>
      </c>
      <c r="E125" s="695"/>
      <c r="F125" s="695"/>
    </row>
    <row r="126" spans="1:5" ht="30" customHeight="1">
      <c r="A126" s="157">
        <v>51</v>
      </c>
      <c r="B126" s="661" t="s">
        <v>418</v>
      </c>
      <c r="C126" s="662"/>
      <c r="D126" s="159">
        <f>SUM(D55)</f>
        <v>9946666</v>
      </c>
      <c r="E126" s="275"/>
    </row>
    <row r="127" spans="1:5" ht="21.75" customHeight="1">
      <c r="A127" s="157">
        <v>52</v>
      </c>
      <c r="B127" s="661" t="s">
        <v>419</v>
      </c>
      <c r="C127" s="662"/>
      <c r="D127" s="276">
        <f>SUM(D125/D126)*100</f>
        <v>0</v>
      </c>
      <c r="E127" s="275"/>
    </row>
    <row r="128" spans="1:5" ht="37.5" customHeight="1">
      <c r="A128" s="157">
        <v>53</v>
      </c>
      <c r="B128" s="661" t="s">
        <v>420</v>
      </c>
      <c r="C128" s="662"/>
      <c r="D128" s="374">
        <v>0</v>
      </c>
      <c r="E128" s="275"/>
    </row>
    <row r="129" spans="1:5" ht="55.5" customHeight="1">
      <c r="A129" s="157">
        <v>54</v>
      </c>
      <c r="B129" s="661" t="s">
        <v>421</v>
      </c>
      <c r="C129" s="662"/>
      <c r="D129" s="274">
        <v>0</v>
      </c>
      <c r="E129" s="275"/>
    </row>
    <row r="130" spans="1:5" ht="35.25" customHeight="1">
      <c r="A130" s="157">
        <v>55</v>
      </c>
      <c r="B130" s="661" t="s">
        <v>422</v>
      </c>
      <c r="C130" s="662"/>
      <c r="D130" s="374">
        <v>0.793338</v>
      </c>
      <c r="E130" s="275"/>
    </row>
    <row r="131" spans="1:5" ht="18" customHeight="1">
      <c r="A131" s="732" t="s">
        <v>384</v>
      </c>
      <c r="B131" s="732"/>
      <c r="C131" s="732"/>
      <c r="D131" s="293" t="s">
        <v>423</v>
      </c>
      <c r="E131" s="275"/>
    </row>
    <row r="132" spans="1:5" ht="12" customHeight="1">
      <c r="A132" s="726"/>
      <c r="B132" s="726"/>
      <c r="C132" s="726"/>
      <c r="D132" s="726"/>
      <c r="E132" s="275"/>
    </row>
    <row r="133" spans="1:5" ht="29.25" customHeight="1">
      <c r="A133" s="137" t="s">
        <v>104</v>
      </c>
      <c r="B133" s="665" t="s">
        <v>415</v>
      </c>
      <c r="C133" s="649"/>
      <c r="D133" s="138" t="s">
        <v>106</v>
      </c>
      <c r="E133" s="275"/>
    </row>
    <row r="134" spans="1:4" ht="19.5" customHeight="1">
      <c r="A134" s="157">
        <v>56</v>
      </c>
      <c r="B134" s="661" t="s">
        <v>424</v>
      </c>
      <c r="C134" s="676"/>
      <c r="D134" s="375">
        <f>SUM(D130-D127)</f>
        <v>0.793338</v>
      </c>
    </row>
    <row r="135" spans="1:4" ht="12" customHeight="1">
      <c r="A135" s="277"/>
      <c r="B135" s="277"/>
      <c r="C135" s="277"/>
      <c r="D135" s="277"/>
    </row>
    <row r="136" spans="1:4" ht="29.25" customHeight="1">
      <c r="A136" s="595" t="s">
        <v>425</v>
      </c>
      <c r="B136" s="595"/>
      <c r="C136" s="595"/>
      <c r="D136" s="595"/>
    </row>
    <row r="137" spans="1:4" ht="117.75" customHeight="1">
      <c r="A137" s="753" t="s">
        <v>426</v>
      </c>
      <c r="B137" s="754"/>
      <c r="C137" s="754"/>
      <c r="D137" s="755"/>
    </row>
    <row r="138" spans="1:4" ht="29.25" customHeight="1">
      <c r="A138" s="341" t="s">
        <v>104</v>
      </c>
      <c r="B138" s="769" t="s">
        <v>301</v>
      </c>
      <c r="C138" s="770"/>
      <c r="D138" s="138" t="s">
        <v>106</v>
      </c>
    </row>
    <row r="139" spans="1:4" ht="58.5" customHeight="1">
      <c r="A139" s="157">
        <v>57</v>
      </c>
      <c r="B139" s="661" t="s">
        <v>427</v>
      </c>
      <c r="C139" s="662"/>
      <c r="D139" s="376">
        <v>0</v>
      </c>
    </row>
    <row r="140" spans="1:4" ht="30.75" customHeight="1">
      <c r="A140" s="157">
        <v>58</v>
      </c>
      <c r="B140" s="661" t="s">
        <v>428</v>
      </c>
      <c r="C140" s="662"/>
      <c r="D140" s="159">
        <f>SUM(D55)</f>
        <v>9946666</v>
      </c>
    </row>
    <row r="141" spans="1:4" ht="25.5" customHeight="1">
      <c r="A141" s="157">
        <v>59</v>
      </c>
      <c r="B141" s="661" t="s">
        <v>429</v>
      </c>
      <c r="C141" s="662"/>
      <c r="D141" s="377">
        <f>SUM(D139/D140)*100</f>
        <v>0</v>
      </c>
    </row>
    <row r="142" spans="1:4" ht="49.5" customHeight="1">
      <c r="A142" s="157">
        <v>60</v>
      </c>
      <c r="B142" s="675" t="s">
        <v>430</v>
      </c>
      <c r="C142" s="676"/>
      <c r="D142" s="378">
        <v>0.793338</v>
      </c>
    </row>
    <row r="143" spans="1:4" ht="12" customHeight="1">
      <c r="A143" s="283"/>
      <c r="B143" s="283"/>
      <c r="C143" s="283"/>
      <c r="D143" s="284"/>
    </row>
    <row r="144" spans="1:4" ht="24" customHeight="1">
      <c r="A144" s="595" t="s">
        <v>431</v>
      </c>
      <c r="B144" s="595"/>
      <c r="C144" s="595"/>
      <c r="D144" s="595"/>
    </row>
    <row r="145" spans="1:4" ht="96" customHeight="1">
      <c r="A145" s="781" t="s">
        <v>432</v>
      </c>
      <c r="B145" s="651"/>
      <c r="C145" s="651"/>
      <c r="D145" s="651"/>
    </row>
    <row r="146" spans="1:4" ht="29.25" customHeight="1">
      <c r="A146" s="249" t="s">
        <v>104</v>
      </c>
      <c r="B146" s="665" t="s">
        <v>433</v>
      </c>
      <c r="C146" s="649"/>
      <c r="D146" s="138" t="s">
        <v>106</v>
      </c>
    </row>
    <row r="147" spans="1:4" ht="47.25" customHeight="1">
      <c r="A147" s="167">
        <v>61</v>
      </c>
      <c r="B147" s="771" t="s">
        <v>434</v>
      </c>
      <c r="C147" s="772"/>
      <c r="D147" s="379">
        <v>0</v>
      </c>
    </row>
    <row r="148" spans="1:4" ht="45" customHeight="1">
      <c r="A148" s="157">
        <v>62</v>
      </c>
      <c r="B148" s="773" t="s">
        <v>435</v>
      </c>
      <c r="C148" s="774"/>
      <c r="D148" s="380">
        <v>0</v>
      </c>
    </row>
    <row r="149" spans="1:4" ht="45.75" customHeight="1">
      <c r="A149" s="157">
        <v>63</v>
      </c>
      <c r="B149" s="773" t="s">
        <v>436</v>
      </c>
      <c r="C149" s="774"/>
      <c r="D149" s="380">
        <v>0</v>
      </c>
    </row>
    <row r="150" spans="1:4" ht="21" customHeight="1">
      <c r="A150" s="157">
        <v>64</v>
      </c>
      <c r="B150" s="783" t="s">
        <v>437</v>
      </c>
      <c r="C150" s="774"/>
      <c r="D150" s="381">
        <f>SUM(D147,D148,D149)</f>
        <v>0</v>
      </c>
    </row>
    <row r="151" spans="1:4" ht="48" customHeight="1">
      <c r="A151" s="157">
        <v>65</v>
      </c>
      <c r="B151" s="773" t="s">
        <v>438</v>
      </c>
      <c r="C151" s="774"/>
      <c r="D151" s="382">
        <v>0.793338</v>
      </c>
    </row>
    <row r="152" ht="12" customHeight="1">
      <c r="A152" s="279"/>
    </row>
    <row r="153" spans="1:4" ht="12" customHeight="1">
      <c r="A153" s="782" t="s">
        <v>384</v>
      </c>
      <c r="B153" s="782"/>
      <c r="C153" s="782"/>
      <c r="D153" s="293" t="s">
        <v>423</v>
      </c>
    </row>
    <row r="154" spans="1:4" ht="24" customHeight="1">
      <c r="A154" s="627" t="s">
        <v>439</v>
      </c>
      <c r="B154" s="627"/>
      <c r="C154" s="627"/>
      <c r="D154" s="627"/>
    </row>
    <row r="155" spans="1:4" ht="69" customHeight="1">
      <c r="A155" s="779" t="s">
        <v>440</v>
      </c>
      <c r="B155" s="696"/>
      <c r="C155" s="696"/>
      <c r="D155" s="696"/>
    </row>
    <row r="156" spans="1:4" ht="29.25" customHeight="1">
      <c r="A156" s="249" t="s">
        <v>104</v>
      </c>
      <c r="B156" s="665" t="s">
        <v>441</v>
      </c>
      <c r="C156" s="649"/>
      <c r="D156" s="138" t="s">
        <v>106</v>
      </c>
    </row>
    <row r="157" spans="1:4" ht="33.75" customHeight="1">
      <c r="A157" s="157">
        <v>66</v>
      </c>
      <c r="B157" s="773" t="s">
        <v>442</v>
      </c>
      <c r="C157" s="780"/>
      <c r="D157" s="383">
        <f>SUM(D98)</f>
        <v>0.7665097976056048</v>
      </c>
    </row>
    <row r="158" spans="1:4" ht="34.5" customHeight="1">
      <c r="A158" s="157">
        <v>67</v>
      </c>
      <c r="B158" s="773" t="s">
        <v>443</v>
      </c>
      <c r="C158" s="780"/>
      <c r="D158" s="384">
        <f>SUM(D55)</f>
        <v>9946666</v>
      </c>
    </row>
    <row r="159" spans="1:4" ht="33" customHeight="1">
      <c r="A159" s="157">
        <v>68</v>
      </c>
      <c r="B159" s="773" t="s">
        <v>444</v>
      </c>
      <c r="C159" s="780"/>
      <c r="D159" s="385">
        <v>0</v>
      </c>
    </row>
    <row r="160" spans="1:4" ht="21.75" customHeight="1">
      <c r="A160" s="157">
        <v>69</v>
      </c>
      <c r="B160" s="773" t="s">
        <v>445</v>
      </c>
      <c r="C160" s="780"/>
      <c r="D160" s="386">
        <f>SUM(D117)</f>
        <v>0</v>
      </c>
    </row>
    <row r="161" spans="1:4" ht="22.5" customHeight="1">
      <c r="A161" s="157">
        <v>70</v>
      </c>
      <c r="B161" s="773" t="s">
        <v>446</v>
      </c>
      <c r="C161" s="780"/>
      <c r="D161" s="387">
        <f>SUM(D157,D159,D160)</f>
        <v>0.7665097976056048</v>
      </c>
    </row>
    <row r="162" ht="12" customHeight="1">
      <c r="A162" s="279"/>
    </row>
    <row r="163" spans="1:4" ht="24" customHeight="1">
      <c r="A163" s="595" t="s">
        <v>447</v>
      </c>
      <c r="B163" s="595"/>
      <c r="C163" s="595"/>
      <c r="D163" s="595"/>
    </row>
    <row r="164" ht="12" customHeight="1">
      <c r="A164" s="279"/>
    </row>
    <row r="165" spans="1:3" ht="15">
      <c r="A165" s="652" t="s">
        <v>183</v>
      </c>
      <c r="B165" s="652"/>
      <c r="C165" s="652"/>
    </row>
    <row r="166" spans="2:3" ht="15">
      <c r="B166" s="652"/>
      <c r="C166" s="652"/>
    </row>
    <row r="167" spans="1:4" ht="33.75" customHeight="1">
      <c r="A167" s="147"/>
      <c r="B167" s="692" t="s">
        <v>448</v>
      </c>
      <c r="C167" s="692"/>
      <c r="D167" s="388">
        <v>0.7665098</v>
      </c>
    </row>
    <row r="168" spans="1:4" ht="15">
      <c r="A168" s="147"/>
      <c r="B168" s="147"/>
      <c r="C168" s="147"/>
      <c r="D168" s="149"/>
    </row>
    <row r="169" spans="1:4" ht="59.25" customHeight="1">
      <c r="A169" s="147"/>
      <c r="B169" s="692" t="s">
        <v>449</v>
      </c>
      <c r="C169" s="692"/>
      <c r="D169" s="388">
        <v>0.793338</v>
      </c>
    </row>
    <row r="170" spans="1:4" ht="15">
      <c r="A170" s="147"/>
      <c r="B170" s="147"/>
      <c r="C170" s="147"/>
      <c r="D170" s="149"/>
    </row>
    <row r="171" spans="1:4" ht="15.75">
      <c r="A171" s="147"/>
      <c r="B171" s="652" t="s">
        <v>450</v>
      </c>
      <c r="C171" s="652"/>
      <c r="D171" s="389">
        <v>5.026809</v>
      </c>
    </row>
    <row r="172" spans="1:4" ht="15">
      <c r="A172" s="147"/>
      <c r="B172" s="147"/>
      <c r="C172" s="147"/>
      <c r="D172" s="149"/>
    </row>
    <row r="173" spans="1:4" ht="29.25" customHeight="1">
      <c r="A173" s="627" t="s">
        <v>451</v>
      </c>
      <c r="B173" s="627"/>
      <c r="C173" s="627"/>
      <c r="D173" s="627"/>
    </row>
    <row r="174" spans="1:4" ht="12" customHeight="1">
      <c r="A174" s="147"/>
      <c r="B174" s="147"/>
      <c r="C174" s="147"/>
      <c r="D174" s="149"/>
    </row>
    <row r="175" spans="1:4" ht="45" customHeight="1">
      <c r="A175" s="692" t="s">
        <v>452</v>
      </c>
      <c r="B175" s="652"/>
      <c r="C175" s="652"/>
      <c r="D175" s="652"/>
    </row>
    <row r="176" spans="1:4" ht="15">
      <c r="A176" s="147"/>
      <c r="B176" s="147"/>
      <c r="C176" s="147"/>
      <c r="D176" s="149"/>
    </row>
    <row r="177" spans="1:4" ht="15">
      <c r="A177" s="570" t="s">
        <v>190</v>
      </c>
      <c r="B177" s="643" t="s">
        <v>888</v>
      </c>
      <c r="C177" s="147"/>
      <c r="D177" s="149"/>
    </row>
    <row r="178" spans="1:4" ht="15">
      <c r="A178" s="570"/>
      <c r="B178" s="644"/>
      <c r="C178" s="147"/>
      <c r="D178" s="149"/>
    </row>
    <row r="179" spans="1:4" ht="15">
      <c r="A179" s="147"/>
      <c r="B179" s="147" t="s">
        <v>453</v>
      </c>
      <c r="C179" s="147"/>
      <c r="D179" s="149"/>
    </row>
    <row r="180" spans="1:4" ht="15">
      <c r="A180" s="570" t="s">
        <v>192</v>
      </c>
      <c r="B180" s="643"/>
      <c r="C180" s="147"/>
      <c r="D180" s="149"/>
    </row>
    <row r="181" spans="1:4" ht="15">
      <c r="A181" s="570"/>
      <c r="B181" s="644"/>
      <c r="C181" s="147"/>
      <c r="D181" s="152"/>
    </row>
    <row r="182" spans="1:4" ht="15">
      <c r="A182" s="147"/>
      <c r="B182" s="147" t="s">
        <v>454</v>
      </c>
      <c r="C182" s="147"/>
      <c r="D182" s="147" t="s">
        <v>194</v>
      </c>
    </row>
    <row r="183" spans="1:4" ht="15">
      <c r="A183" s="147"/>
      <c r="B183" s="147"/>
      <c r="C183" s="147"/>
      <c r="D183" s="149"/>
    </row>
    <row r="184" spans="1:4" ht="15">
      <c r="A184" s="147"/>
      <c r="B184" s="147"/>
      <c r="C184" s="147"/>
      <c r="D184" s="149"/>
    </row>
    <row r="185" spans="1:4" ht="15.75">
      <c r="A185" s="650" t="s">
        <v>455</v>
      </c>
      <c r="B185" s="650"/>
      <c r="C185" s="650"/>
      <c r="D185" s="149"/>
    </row>
    <row r="186" spans="1:4" ht="15">
      <c r="A186" s="651" t="s">
        <v>456</v>
      </c>
      <c r="B186" s="651"/>
      <c r="C186" s="147"/>
      <c r="D186" s="149"/>
    </row>
  </sheetData>
  <sheetProtection password="CCA6" sheet="1" selectLockedCells="1"/>
  <mergeCells count="134">
    <mergeCell ref="B157:C157"/>
    <mergeCell ref="B149:C149"/>
    <mergeCell ref="A153:C153"/>
    <mergeCell ref="B159:C159"/>
    <mergeCell ref="B160:C160"/>
    <mergeCell ref="B161:C161"/>
    <mergeCell ref="B150:C150"/>
    <mergeCell ref="A163:D163"/>
    <mergeCell ref="B151:C151"/>
    <mergeCell ref="A154:D154"/>
    <mergeCell ref="A155:D155"/>
    <mergeCell ref="B156:C156"/>
    <mergeCell ref="B128:C128"/>
    <mergeCell ref="B158:C158"/>
    <mergeCell ref="B129:C129"/>
    <mergeCell ref="B130:C130"/>
    <mergeCell ref="A145:D145"/>
    <mergeCell ref="B146:C146"/>
    <mergeCell ref="B147:C147"/>
    <mergeCell ref="B148:C148"/>
    <mergeCell ref="B138:C138"/>
    <mergeCell ref="B139:C139"/>
    <mergeCell ref="B98:C98"/>
    <mergeCell ref="B99:C99"/>
    <mergeCell ref="A107:C107"/>
    <mergeCell ref="B108:C108"/>
    <mergeCell ref="B116:C116"/>
    <mergeCell ref="D83:D85"/>
    <mergeCell ref="B88:C88"/>
    <mergeCell ref="A88:A92"/>
    <mergeCell ref="D89:D92"/>
    <mergeCell ref="B109:C109"/>
    <mergeCell ref="B110:C110"/>
    <mergeCell ref="A110:A114"/>
    <mergeCell ref="B87:C87"/>
    <mergeCell ref="B78:C78"/>
    <mergeCell ref="A82:A85"/>
    <mergeCell ref="B82:C82"/>
    <mergeCell ref="B118:C118"/>
    <mergeCell ref="B117:C117"/>
    <mergeCell ref="B100:C100"/>
    <mergeCell ref="B56:C56"/>
    <mergeCell ref="B57:C57"/>
    <mergeCell ref="B60:C60"/>
    <mergeCell ref="B66:C66"/>
    <mergeCell ref="A93:A97"/>
    <mergeCell ref="B93:C93"/>
    <mergeCell ref="B67:C67"/>
    <mergeCell ref="B68:C68"/>
    <mergeCell ref="B69:C69"/>
    <mergeCell ref="A78:A81"/>
    <mergeCell ref="B40:C40"/>
    <mergeCell ref="A19:A22"/>
    <mergeCell ref="B23:C23"/>
    <mergeCell ref="B26:C26"/>
    <mergeCell ref="B27:C27"/>
    <mergeCell ref="B28:C28"/>
    <mergeCell ref="B32:C32"/>
    <mergeCell ref="B11:C11"/>
    <mergeCell ref="B12:C12"/>
    <mergeCell ref="B13:C13"/>
    <mergeCell ref="B15:C15"/>
    <mergeCell ref="B19:C19"/>
    <mergeCell ref="B39:C39"/>
    <mergeCell ref="A177:A178"/>
    <mergeCell ref="B41:C41"/>
    <mergeCell ref="B42:C42"/>
    <mergeCell ref="B133:C133"/>
    <mergeCell ref="B169:C169"/>
    <mergeCell ref="A137:D137"/>
    <mergeCell ref="A165:C165"/>
    <mergeCell ref="B134:C134"/>
    <mergeCell ref="B141:C141"/>
    <mergeCell ref="B142:C142"/>
    <mergeCell ref="A9:D9"/>
    <mergeCell ref="A186:B186"/>
    <mergeCell ref="B171:C171"/>
    <mergeCell ref="A173:D173"/>
    <mergeCell ref="A175:D175"/>
    <mergeCell ref="B140:C140"/>
    <mergeCell ref="B167:C167"/>
    <mergeCell ref="B166:C166"/>
    <mergeCell ref="A185:C185"/>
    <mergeCell ref="B177:B178"/>
    <mergeCell ref="D19:D21"/>
    <mergeCell ref="A6:D6"/>
    <mergeCell ref="A180:A181"/>
    <mergeCell ref="B180:B181"/>
    <mergeCell ref="A24:C24"/>
    <mergeCell ref="B77:C77"/>
    <mergeCell ref="B10:C10"/>
    <mergeCell ref="B119:C119"/>
    <mergeCell ref="B115:C115"/>
    <mergeCell ref="A144:D144"/>
    <mergeCell ref="A62:C62"/>
    <mergeCell ref="B65:C65"/>
    <mergeCell ref="A64:D64"/>
    <mergeCell ref="A121:D121"/>
    <mergeCell ref="A48:C48"/>
    <mergeCell ref="A63:D63"/>
    <mergeCell ref="B76:C76"/>
    <mergeCell ref="D79:D81"/>
    <mergeCell ref="B50:C50"/>
    <mergeCell ref="B54:C54"/>
    <mergeCell ref="A1:C1"/>
    <mergeCell ref="A5:B5"/>
    <mergeCell ref="A4:B4"/>
    <mergeCell ref="C4:D4"/>
    <mergeCell ref="C5:D5"/>
    <mergeCell ref="A122:D122"/>
    <mergeCell ref="B49:C49"/>
    <mergeCell ref="B61:C61"/>
    <mergeCell ref="A3:D3"/>
    <mergeCell ref="A15:A18"/>
    <mergeCell ref="A136:D136"/>
    <mergeCell ref="A2:C2"/>
    <mergeCell ref="B126:C126"/>
    <mergeCell ref="A7:D7"/>
    <mergeCell ref="A8:D8"/>
    <mergeCell ref="B106:C106"/>
    <mergeCell ref="B25:C25"/>
    <mergeCell ref="A86:C86"/>
    <mergeCell ref="A131:C131"/>
    <mergeCell ref="B123:C123"/>
    <mergeCell ref="A132:D132"/>
    <mergeCell ref="E122:F122"/>
    <mergeCell ref="B120:D120"/>
    <mergeCell ref="E124:F124"/>
    <mergeCell ref="E121:F121"/>
    <mergeCell ref="E123:F123"/>
    <mergeCell ref="B124:C124"/>
    <mergeCell ref="B125:C125"/>
    <mergeCell ref="B127:C127"/>
    <mergeCell ref="E125:F125"/>
  </mergeCells>
  <dataValidations count="1">
    <dataValidation type="list" allowBlank="1" showErrorMessage="1" sqref="C74">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300" verticalDpi="300" orientation="portrait" scale="65" r:id="rId3"/>
  <headerFooter>
    <oddHeader>&amp;L&amp;D   &amp;T&amp;R&amp;P</oddHeader>
  </headerFooter>
  <rowBreaks count="7" manualBreakCount="7">
    <brk id="23" max="255" man="1"/>
    <brk id="47" max="255" man="1"/>
    <brk id="61" max="255" man="1"/>
    <brk id="85" max="255" man="1"/>
    <brk id="106" max="255" man="1"/>
    <brk id="130" max="255" man="1"/>
    <brk id="151" max="255" man="1"/>
  </rowBreaks>
  <legacyDrawing r:id="rId2"/>
</worksheet>
</file>

<file path=xl/worksheets/sheet5.xml><?xml version="1.0" encoding="utf-8"?>
<worksheet xmlns="http://schemas.openxmlformats.org/spreadsheetml/2006/main" xmlns:r="http://schemas.openxmlformats.org/officeDocument/2006/relationships">
  <dimension ref="A1:D109"/>
  <sheetViews>
    <sheetView zoomScalePageLayoutView="0" workbookViewId="0" topLeftCell="A7">
      <selection activeCell="D32" sqref="D32"/>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92" t="s">
        <v>94</v>
      </c>
      <c r="B1" s="592"/>
      <c r="C1" s="592"/>
      <c r="D1" s="54" t="s">
        <v>457</v>
      </c>
    </row>
    <row r="2" spans="1:4" ht="42.75" customHeight="1">
      <c r="A2" s="786" t="s">
        <v>458</v>
      </c>
      <c r="B2" s="786"/>
      <c r="C2" s="786"/>
      <c r="D2" s="155" t="s">
        <v>459</v>
      </c>
    </row>
    <row r="3" spans="1:4" ht="20.25">
      <c r="A3" s="613"/>
      <c r="B3" s="613"/>
      <c r="C3" s="613"/>
      <c r="D3" s="613"/>
    </row>
    <row r="4" spans="1:4" ht="15">
      <c r="A4" s="614" t="str">
        <f>(eff_desc)</f>
        <v>CHI-HIGGINS CITY (2020)</v>
      </c>
      <c r="B4" s="614"/>
      <c r="C4" s="615" t="s">
        <v>98</v>
      </c>
      <c r="D4" s="616"/>
    </row>
    <row r="5" spans="1:4" ht="15">
      <c r="A5" s="617" t="s">
        <v>460</v>
      </c>
      <c r="B5" s="618"/>
      <c r="C5" s="619" t="s">
        <v>461</v>
      </c>
      <c r="D5" s="620"/>
    </row>
    <row r="6" spans="1:4" ht="15" customHeight="1">
      <c r="A6" s="626"/>
      <c r="B6" s="626"/>
      <c r="C6" s="626"/>
      <c r="D6" s="626"/>
    </row>
    <row r="7" spans="1:4" ht="54.75" customHeight="1">
      <c r="A7" s="722" t="s">
        <v>462</v>
      </c>
      <c r="B7" s="623"/>
      <c r="C7" s="623"/>
      <c r="D7" s="623"/>
    </row>
    <row r="8" spans="1:4" ht="43.5" customHeight="1">
      <c r="A8" s="156"/>
      <c r="B8" s="56"/>
      <c r="C8" s="56"/>
      <c r="D8" s="56"/>
    </row>
    <row r="9" spans="1:4" ht="15.75">
      <c r="A9" s="627" t="s">
        <v>463</v>
      </c>
      <c r="B9" s="627"/>
      <c r="C9" s="627"/>
      <c r="D9" s="627"/>
    </row>
    <row r="10" spans="1:4" ht="139.5" customHeight="1">
      <c r="A10" s="632" t="s">
        <v>464</v>
      </c>
      <c r="B10" s="633"/>
      <c r="C10" s="633"/>
      <c r="D10" s="633"/>
    </row>
    <row r="11" spans="1:4" ht="15.75">
      <c r="A11" s="93" t="s">
        <v>104</v>
      </c>
      <c r="B11" s="582" t="s">
        <v>465</v>
      </c>
      <c r="C11" s="583"/>
      <c r="D11" s="93" t="s">
        <v>106</v>
      </c>
    </row>
    <row r="12" spans="1:4" ht="30.75" customHeight="1">
      <c r="A12" s="157">
        <v>1</v>
      </c>
      <c r="B12" s="682" t="s">
        <v>466</v>
      </c>
      <c r="C12" s="683"/>
      <c r="D12" s="274">
        <v>0</v>
      </c>
    </row>
    <row r="13" spans="1:4" ht="40.5" customHeight="1">
      <c r="A13" s="157">
        <v>2</v>
      </c>
      <c r="B13" s="784" t="s">
        <v>467</v>
      </c>
      <c r="C13" s="662"/>
      <c r="D13" s="274">
        <v>0</v>
      </c>
    </row>
    <row r="14" spans="1:4" ht="30.75" customHeight="1">
      <c r="A14" s="157">
        <v>3</v>
      </c>
      <c r="B14" s="784" t="s">
        <v>468</v>
      </c>
      <c r="C14" s="662"/>
      <c r="D14" s="159">
        <f>SUM(D12-D13)</f>
        <v>0</v>
      </c>
    </row>
    <row r="15" spans="1:4" ht="30.75" customHeight="1">
      <c r="A15" s="157">
        <v>4</v>
      </c>
      <c r="B15" s="784" t="s">
        <v>469</v>
      </c>
      <c r="C15" s="662"/>
      <c r="D15" s="374">
        <v>0</v>
      </c>
    </row>
    <row r="16" spans="1:4" ht="30.75" customHeight="1">
      <c r="A16" s="157">
        <v>5</v>
      </c>
      <c r="B16" s="661" t="s">
        <v>470</v>
      </c>
      <c r="C16" s="662"/>
      <c r="D16" s="276">
        <f>SUM(D14)*D15/100</f>
        <v>0</v>
      </c>
    </row>
    <row r="17" spans="1:4" ht="30.75" customHeight="1">
      <c r="A17" s="157">
        <v>6</v>
      </c>
      <c r="B17" s="661" t="s">
        <v>471</v>
      </c>
      <c r="C17" s="662"/>
      <c r="D17" s="276">
        <f>SUM(D16)*1.08</f>
        <v>0</v>
      </c>
    </row>
    <row r="18" spans="1:4" ht="30.75" customHeight="1">
      <c r="A18" s="157">
        <v>7</v>
      </c>
      <c r="B18" s="784" t="s">
        <v>472</v>
      </c>
      <c r="C18" s="785"/>
      <c r="D18" s="274">
        <v>0</v>
      </c>
    </row>
    <row r="19" spans="1:4" ht="40.5" customHeight="1">
      <c r="A19" s="157">
        <v>8</v>
      </c>
      <c r="B19" s="784" t="s">
        <v>473</v>
      </c>
      <c r="C19" s="785"/>
      <c r="D19" s="274">
        <v>0</v>
      </c>
    </row>
    <row r="20" spans="1:4" ht="30.75" customHeight="1">
      <c r="A20" s="157">
        <v>9</v>
      </c>
      <c r="B20" s="784" t="s">
        <v>474</v>
      </c>
      <c r="C20" s="785"/>
      <c r="D20" s="159">
        <f>SUM(D18-D19)</f>
        <v>0</v>
      </c>
    </row>
    <row r="21" spans="1:4" ht="30.75" customHeight="1">
      <c r="A21" s="157">
        <v>10</v>
      </c>
      <c r="B21" s="784" t="s">
        <v>475</v>
      </c>
      <c r="C21" s="785"/>
      <c r="D21" s="276" t="e">
        <f>SUM(D17/D20)*100</f>
        <v>#DIV/0!</v>
      </c>
    </row>
    <row r="22" spans="1:4" ht="30.75" customHeight="1">
      <c r="A22" s="157">
        <v>11</v>
      </c>
      <c r="B22" s="784" t="s">
        <v>476</v>
      </c>
      <c r="C22" s="785"/>
      <c r="D22" s="374">
        <v>0</v>
      </c>
    </row>
    <row r="23" spans="1:4" ht="30.75" customHeight="1">
      <c r="A23" s="157">
        <v>12</v>
      </c>
      <c r="B23" s="784" t="s">
        <v>477</v>
      </c>
      <c r="C23" s="785"/>
      <c r="D23" s="374">
        <v>0</v>
      </c>
    </row>
    <row r="24" spans="1:4" ht="30.75" customHeight="1">
      <c r="A24" s="157">
        <v>13</v>
      </c>
      <c r="B24" s="784" t="s">
        <v>478</v>
      </c>
      <c r="C24" s="785"/>
      <c r="D24" s="276" t="e">
        <f>SUM(D21:D23)</f>
        <v>#DIV/0!</v>
      </c>
    </row>
    <row r="26" spans="1:4" ht="15.75">
      <c r="A26" s="627" t="s">
        <v>479</v>
      </c>
      <c r="B26" s="627"/>
      <c r="C26" s="627"/>
      <c r="D26" s="627"/>
    </row>
    <row r="27" spans="1:4" ht="114.75" customHeight="1">
      <c r="A27" s="787" t="s">
        <v>480</v>
      </c>
      <c r="B27" s="788"/>
      <c r="C27" s="788"/>
      <c r="D27" s="788"/>
    </row>
    <row r="28" spans="1:4" ht="15.75">
      <c r="A28" s="93" t="s">
        <v>104</v>
      </c>
      <c r="B28" s="582" t="s">
        <v>465</v>
      </c>
      <c r="C28" s="583"/>
      <c r="D28" s="93" t="s">
        <v>106</v>
      </c>
    </row>
    <row r="29" spans="1:4" ht="21" customHeight="1">
      <c r="A29" s="157">
        <v>14</v>
      </c>
      <c r="B29" s="784" t="s">
        <v>481</v>
      </c>
      <c r="C29" s="785"/>
      <c r="D29" s="285">
        <f>SUM(D14)</f>
        <v>0</v>
      </c>
    </row>
    <row r="30" spans="1:4" ht="21" customHeight="1">
      <c r="A30" s="157">
        <v>15</v>
      </c>
      <c r="B30" s="784" t="s">
        <v>482</v>
      </c>
      <c r="C30" s="785"/>
      <c r="D30" s="374">
        <v>0</v>
      </c>
    </row>
    <row r="31" spans="1:4" ht="21" customHeight="1">
      <c r="A31" s="157">
        <v>16</v>
      </c>
      <c r="B31" s="784" t="s">
        <v>483</v>
      </c>
      <c r="C31" s="785"/>
      <c r="D31" s="285">
        <f>SUM(D29*D30)</f>
        <v>0</v>
      </c>
    </row>
    <row r="32" spans="1:4" ht="21" customHeight="1">
      <c r="A32" s="157">
        <v>17</v>
      </c>
      <c r="B32" s="784" t="s">
        <v>484</v>
      </c>
      <c r="C32" s="785"/>
      <c r="D32" s="285">
        <f>SUM(D31)*1.08</f>
        <v>0</v>
      </c>
    </row>
    <row r="33" spans="1:4" ht="21" customHeight="1">
      <c r="A33" s="157">
        <v>18</v>
      </c>
      <c r="B33" s="784" t="s">
        <v>485</v>
      </c>
      <c r="C33" s="785"/>
      <c r="D33" s="285" t="e">
        <f>SUM(D32/D20)*100</f>
        <v>#DIV/0!</v>
      </c>
    </row>
    <row r="36" spans="1:4" ht="15.75">
      <c r="A36" s="627" t="s">
        <v>486</v>
      </c>
      <c r="B36" s="627"/>
      <c r="C36" s="627"/>
      <c r="D36" s="627"/>
    </row>
    <row r="38" spans="1:4" ht="55.5" customHeight="1">
      <c r="A38" s="692" t="s">
        <v>487</v>
      </c>
      <c r="B38" s="652"/>
      <c r="C38" s="652"/>
      <c r="D38" s="652"/>
    </row>
    <row r="40" spans="1:2" ht="15" customHeight="1">
      <c r="A40" s="570" t="s">
        <v>190</v>
      </c>
      <c r="B40" s="643"/>
    </row>
    <row r="41" spans="1:2" ht="15" customHeight="1">
      <c r="A41" s="570"/>
      <c r="B41" s="644"/>
    </row>
    <row r="42" ht="15">
      <c r="B42" s="147" t="s">
        <v>488</v>
      </c>
    </row>
    <row r="43" spans="1:2" ht="15" customHeight="1">
      <c r="A43" s="570" t="s">
        <v>190</v>
      </c>
      <c r="B43" s="643"/>
    </row>
    <row r="44" spans="1:4" ht="15" customHeight="1">
      <c r="A44" s="570"/>
      <c r="B44" s="644"/>
      <c r="D44" s="152"/>
    </row>
    <row r="45" spans="2:4" ht="15">
      <c r="B45" s="147" t="s">
        <v>489</v>
      </c>
      <c r="D45" s="147" t="s">
        <v>194</v>
      </c>
    </row>
    <row r="47" spans="1:3" ht="15.75">
      <c r="A47" s="650" t="s">
        <v>455</v>
      </c>
      <c r="B47" s="650"/>
      <c r="C47" s="650"/>
    </row>
    <row r="48" spans="1:2" ht="14.25">
      <c r="A48" s="651" t="s">
        <v>490</v>
      </c>
      <c r="B48" s="651"/>
    </row>
    <row r="108" spans="1:4" ht="15.75">
      <c r="A108" s="650" t="s">
        <v>195</v>
      </c>
      <c r="B108" s="650"/>
      <c r="C108" s="650"/>
      <c r="D108" s="390" t="s">
        <v>491</v>
      </c>
    </row>
    <row r="109" ht="38.25">
      <c r="A109" s="391" t="s">
        <v>492</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108:C108"/>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1">
      <selection activeCell="D38" sqref="D38"/>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92" t="s">
        <v>94</v>
      </c>
      <c r="B1" s="592"/>
      <c r="C1" s="592"/>
      <c r="D1" s="54" t="s">
        <v>493</v>
      </c>
    </row>
    <row r="2" spans="1:4" ht="26.25" customHeight="1">
      <c r="A2" s="786" t="s">
        <v>494</v>
      </c>
      <c r="B2" s="786"/>
      <c r="C2" s="786"/>
      <c r="D2" s="155" t="s">
        <v>459</v>
      </c>
    </row>
    <row r="3" spans="1:4" ht="20.25">
      <c r="A3" s="613"/>
      <c r="B3" s="613"/>
      <c r="C3" s="613"/>
      <c r="D3" s="613"/>
    </row>
    <row r="4" spans="1:4" ht="15">
      <c r="A4" s="614" t="str">
        <f>(eff_desc)</f>
        <v>CHI-HIGGINS CITY (2020)</v>
      </c>
      <c r="B4" s="614"/>
      <c r="C4" s="615" t="s">
        <v>98</v>
      </c>
      <c r="D4" s="616"/>
    </row>
    <row r="5" spans="1:4" ht="15">
      <c r="A5" s="617" t="s">
        <v>460</v>
      </c>
      <c r="B5" s="618"/>
      <c r="C5" s="619" t="s">
        <v>461</v>
      </c>
      <c r="D5" s="620"/>
    </row>
    <row r="6" spans="1:4" ht="15" customHeight="1">
      <c r="A6" s="626"/>
      <c r="B6" s="626"/>
      <c r="C6" s="626"/>
      <c r="D6" s="626"/>
    </row>
    <row r="7" spans="1:4" ht="40.5" customHeight="1">
      <c r="A7" s="622" t="s">
        <v>495</v>
      </c>
      <c r="B7" s="623"/>
      <c r="C7" s="623"/>
      <c r="D7" s="623"/>
    </row>
    <row r="8" spans="1:4" ht="15.75">
      <c r="A8" s="627" t="s">
        <v>463</v>
      </c>
      <c r="B8" s="627"/>
      <c r="C8" s="627"/>
      <c r="D8" s="627"/>
    </row>
    <row r="9" spans="1:4" ht="143.25" customHeight="1">
      <c r="A9" s="632" t="s">
        <v>496</v>
      </c>
      <c r="B9" s="633"/>
      <c r="C9" s="633"/>
      <c r="D9" s="633"/>
    </row>
    <row r="10" spans="1:4" ht="15.75">
      <c r="A10" s="93" t="s">
        <v>104</v>
      </c>
      <c r="B10" s="582" t="s">
        <v>465</v>
      </c>
      <c r="C10" s="583"/>
      <c r="D10" s="93" t="s">
        <v>106</v>
      </c>
    </row>
    <row r="11" spans="1:4" ht="30.75" customHeight="1">
      <c r="A11" s="157">
        <v>1</v>
      </c>
      <c r="B11" s="682" t="s">
        <v>466</v>
      </c>
      <c r="C11" s="683"/>
      <c r="D11" s="274">
        <v>0</v>
      </c>
    </row>
    <row r="12" spans="1:4" ht="40.5" customHeight="1">
      <c r="A12" s="157">
        <v>2</v>
      </c>
      <c r="B12" s="784" t="s">
        <v>467</v>
      </c>
      <c r="C12" s="662"/>
      <c r="D12" s="274">
        <v>0</v>
      </c>
    </row>
    <row r="13" spans="1:4" ht="30.75" customHeight="1">
      <c r="A13" s="157">
        <v>3</v>
      </c>
      <c r="B13" s="784" t="s">
        <v>468</v>
      </c>
      <c r="C13" s="662"/>
      <c r="D13" s="159">
        <f>SUM(D11-D12)</f>
        <v>0</v>
      </c>
    </row>
    <row r="14" spans="1:4" ht="30.75" customHeight="1">
      <c r="A14" s="157">
        <v>4</v>
      </c>
      <c r="B14" s="784" t="s">
        <v>469</v>
      </c>
      <c r="C14" s="662"/>
      <c r="D14" s="374">
        <v>0</v>
      </c>
    </row>
    <row r="15" spans="1:4" ht="30.75" customHeight="1">
      <c r="A15" s="157">
        <v>5</v>
      </c>
      <c r="B15" s="661" t="s">
        <v>470</v>
      </c>
      <c r="C15" s="662"/>
      <c r="D15" s="276">
        <f>SUM(D13)*D14/100</f>
        <v>0</v>
      </c>
    </row>
    <row r="16" spans="1:4" ht="38.25" customHeight="1">
      <c r="A16" s="157">
        <v>6</v>
      </c>
      <c r="B16" s="661" t="s">
        <v>497</v>
      </c>
      <c r="C16" s="662"/>
      <c r="D16" s="276">
        <f>SUM(D15)*1.035</f>
        <v>0</v>
      </c>
    </row>
    <row r="17" spans="1:4" ht="30.75" customHeight="1">
      <c r="A17" s="157">
        <v>7</v>
      </c>
      <c r="B17" s="784" t="s">
        <v>472</v>
      </c>
      <c r="C17" s="785"/>
      <c r="D17" s="392">
        <v>0</v>
      </c>
    </row>
    <row r="18" spans="1:4" ht="40.5" customHeight="1">
      <c r="A18" s="157">
        <v>8</v>
      </c>
      <c r="B18" s="784" t="s">
        <v>473</v>
      </c>
      <c r="C18" s="785"/>
      <c r="D18" s="392">
        <v>0</v>
      </c>
    </row>
    <row r="19" spans="1:4" ht="30.75" customHeight="1">
      <c r="A19" s="157">
        <v>9</v>
      </c>
      <c r="B19" s="784" t="s">
        <v>474</v>
      </c>
      <c r="C19" s="785"/>
      <c r="D19" s="285">
        <f>SUM(D17-D18)</f>
        <v>0</v>
      </c>
    </row>
    <row r="20" spans="1:4" ht="30.75" customHeight="1">
      <c r="A20" s="157">
        <v>10</v>
      </c>
      <c r="B20" s="784" t="s">
        <v>475</v>
      </c>
      <c r="C20" s="785"/>
      <c r="D20" s="276" t="e">
        <f>SUM(D16/D19)*100</f>
        <v>#DIV/0!</v>
      </c>
    </row>
    <row r="21" spans="1:4" ht="30.75" customHeight="1">
      <c r="A21" s="157">
        <v>11</v>
      </c>
      <c r="B21" s="784" t="s">
        <v>476</v>
      </c>
      <c r="C21" s="785"/>
      <c r="D21" s="374">
        <v>0</v>
      </c>
    </row>
    <row r="22" spans="1:4" ht="30.75" customHeight="1">
      <c r="A22" s="157">
        <v>12</v>
      </c>
      <c r="B22" s="784" t="s">
        <v>477</v>
      </c>
      <c r="C22" s="785"/>
      <c r="D22" s="374">
        <v>0</v>
      </c>
    </row>
    <row r="23" spans="1:4" ht="46.5" customHeight="1">
      <c r="A23" s="157">
        <v>13</v>
      </c>
      <c r="B23" s="661" t="s">
        <v>498</v>
      </c>
      <c r="C23" s="662"/>
      <c r="D23" s="374">
        <v>0</v>
      </c>
    </row>
    <row r="24" spans="1:4" ht="48.75" customHeight="1">
      <c r="A24" s="157">
        <v>14</v>
      </c>
      <c r="B24" s="661" t="s">
        <v>499</v>
      </c>
      <c r="C24" s="662"/>
      <c r="D24" s="374">
        <v>0</v>
      </c>
    </row>
    <row r="26" spans="1:4" ht="15.75">
      <c r="A26" s="93" t="s">
        <v>104</v>
      </c>
      <c r="B26" s="582" t="s">
        <v>465</v>
      </c>
      <c r="C26" s="583"/>
      <c r="D26" s="93" t="s">
        <v>106</v>
      </c>
    </row>
    <row r="27" spans="1:4" ht="48.75" customHeight="1">
      <c r="A27" s="157">
        <v>15</v>
      </c>
      <c r="B27" s="661" t="s">
        <v>500</v>
      </c>
      <c r="C27" s="662"/>
      <c r="D27" s="374">
        <v>0</v>
      </c>
    </row>
    <row r="28" spans="1:4" ht="21" customHeight="1">
      <c r="A28" s="157">
        <v>16</v>
      </c>
      <c r="B28" s="661" t="s">
        <v>501</v>
      </c>
      <c r="C28" s="662"/>
      <c r="D28" s="276">
        <f>SUM(D23,D24,D27)</f>
        <v>0</v>
      </c>
    </row>
    <row r="29" spans="1:4" ht="21" customHeight="1">
      <c r="A29" s="157">
        <v>17</v>
      </c>
      <c r="B29" s="661" t="s">
        <v>502</v>
      </c>
      <c r="C29" s="662"/>
      <c r="D29" s="276" t="e">
        <f>SUM(D20,D21,D22,D28)</f>
        <v>#DIV/0!</v>
      </c>
    </row>
    <row r="30" spans="1:4" ht="21" customHeight="1">
      <c r="A30" s="279"/>
      <c r="B30" s="393"/>
      <c r="C30" s="393"/>
      <c r="D30" s="394"/>
    </row>
    <row r="31" spans="1:4" ht="21" customHeight="1">
      <c r="A31" s="627" t="s">
        <v>503</v>
      </c>
      <c r="B31" s="627"/>
      <c r="C31" s="627"/>
      <c r="D31" s="627"/>
    </row>
    <row r="32" spans="1:4" ht="64.5" customHeight="1">
      <c r="A32" s="781" t="s">
        <v>504</v>
      </c>
      <c r="B32" s="651"/>
      <c r="C32" s="651"/>
      <c r="D32" s="651"/>
    </row>
    <row r="33" spans="1:4" ht="18.75" customHeight="1">
      <c r="A33" s="93" t="s">
        <v>104</v>
      </c>
      <c r="B33" s="582" t="s">
        <v>465</v>
      </c>
      <c r="C33" s="583"/>
      <c r="D33" s="93" t="s">
        <v>106</v>
      </c>
    </row>
    <row r="34" spans="1:4" ht="21" customHeight="1">
      <c r="A34" s="157">
        <v>18</v>
      </c>
      <c r="B34" s="661" t="s">
        <v>505</v>
      </c>
      <c r="C34" s="662"/>
      <c r="D34" s="199">
        <f>SUM(D13)</f>
        <v>0</v>
      </c>
    </row>
    <row r="35" spans="1:4" ht="21" customHeight="1">
      <c r="A35" s="167">
        <v>19</v>
      </c>
      <c r="B35" s="789" t="s">
        <v>506</v>
      </c>
      <c r="C35" s="790"/>
      <c r="D35" s="250">
        <v>0</v>
      </c>
    </row>
    <row r="36" spans="1:4" ht="21" customHeight="1">
      <c r="A36" s="157">
        <v>20</v>
      </c>
      <c r="B36" s="784" t="s">
        <v>507</v>
      </c>
      <c r="C36" s="785"/>
      <c r="D36" s="285">
        <f>SUM(D34*D35)</f>
        <v>0</v>
      </c>
    </row>
    <row r="37" spans="1:4" ht="32.25" customHeight="1">
      <c r="A37" s="157">
        <v>21</v>
      </c>
      <c r="B37" s="784" t="s">
        <v>508</v>
      </c>
      <c r="C37" s="785"/>
      <c r="D37" s="395">
        <f>SUM(D36)*1.035</f>
        <v>0</v>
      </c>
    </row>
    <row r="38" spans="1:4" ht="33" customHeight="1">
      <c r="A38" s="157">
        <v>22</v>
      </c>
      <c r="B38" s="784" t="s">
        <v>509</v>
      </c>
      <c r="C38" s="785"/>
      <c r="D38" s="381" t="e">
        <f>SUM(D37/D19)*100</f>
        <v>#DIV/0!</v>
      </c>
    </row>
    <row r="39" spans="1:4" ht="15.75">
      <c r="A39" s="157">
        <v>23</v>
      </c>
      <c r="B39" s="784" t="s">
        <v>510</v>
      </c>
      <c r="C39" s="785"/>
      <c r="D39" s="381" t="e">
        <f>SUM(D38,D28)</f>
        <v>#DIV/0!</v>
      </c>
    </row>
    <row r="42" spans="1:4" ht="15.75">
      <c r="A42" s="627" t="s">
        <v>486</v>
      </c>
      <c r="B42" s="627"/>
      <c r="C42" s="627"/>
      <c r="D42" s="627"/>
    </row>
    <row r="44" spans="1:4" ht="55.5" customHeight="1">
      <c r="A44" s="692" t="s">
        <v>511</v>
      </c>
      <c r="B44" s="652"/>
      <c r="C44" s="652"/>
      <c r="D44" s="652"/>
    </row>
    <row r="46" spans="1:2" ht="15" customHeight="1">
      <c r="A46" s="570" t="s">
        <v>190</v>
      </c>
      <c r="B46" s="643"/>
    </row>
    <row r="47" spans="1:2" ht="15" customHeight="1">
      <c r="A47" s="570"/>
      <c r="B47" s="644"/>
    </row>
    <row r="48" ht="15">
      <c r="B48" s="147" t="s">
        <v>488</v>
      </c>
    </row>
    <row r="49" spans="1:2" ht="15" customHeight="1">
      <c r="A49" s="570" t="s">
        <v>190</v>
      </c>
      <c r="B49" s="643"/>
    </row>
    <row r="50" spans="1:4" ht="15" customHeight="1">
      <c r="A50" s="570"/>
      <c r="B50" s="644"/>
      <c r="D50" s="152"/>
    </row>
    <row r="51" spans="2:4" ht="15">
      <c r="B51" s="147" t="s">
        <v>489</v>
      </c>
      <c r="D51" s="147" t="s">
        <v>194</v>
      </c>
    </row>
    <row r="53" spans="1:3" ht="15.75">
      <c r="A53" s="650" t="s">
        <v>455</v>
      </c>
      <c r="B53" s="650"/>
      <c r="C53" s="650"/>
    </row>
    <row r="54" spans="1:2" ht="14.25">
      <c r="A54" s="651" t="s">
        <v>490</v>
      </c>
      <c r="B54" s="651"/>
    </row>
    <row r="96" spans="1:4" ht="15.75">
      <c r="A96" s="650" t="s">
        <v>455</v>
      </c>
      <c r="B96" s="650"/>
      <c r="C96" s="650"/>
      <c r="D96" s="390" t="s">
        <v>491</v>
      </c>
    </row>
    <row r="97" ht="38.25">
      <c r="A97" s="391" t="s">
        <v>512</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P138"/>
  <sheetViews>
    <sheetView zoomScale="110" zoomScaleNormal="110" zoomScaleSheetLayoutView="100" workbookViewId="0" topLeftCell="A1">
      <selection activeCell="C56" sqref="C56:I56"/>
    </sheetView>
  </sheetViews>
  <sheetFormatPr defaultColWidth="9.33203125" defaultRowHeight="12.75"/>
  <cols>
    <col min="1" max="1" width="23.83203125" style="396" customWidth="1"/>
    <col min="2" max="2" width="14" style="396" customWidth="1"/>
    <col min="3" max="3" width="4.33203125" style="396" customWidth="1"/>
    <col min="4" max="4" width="5.5" style="396" customWidth="1"/>
    <col min="5" max="5" width="2.33203125" style="396" customWidth="1"/>
    <col min="6" max="6" width="14" style="396" customWidth="1"/>
    <col min="7" max="7" width="9.16015625" style="396" customWidth="1"/>
    <col min="8" max="8" width="14" style="396" customWidth="1"/>
    <col min="9" max="9" width="13" style="396" customWidth="1"/>
    <col min="10" max="10" width="26.5" style="396" customWidth="1"/>
    <col min="11" max="11" width="10.66015625" style="396" customWidth="1"/>
    <col min="12" max="12" width="15.33203125" style="396" customWidth="1"/>
    <col min="13" max="13" width="26.5" style="396" customWidth="1"/>
    <col min="14" max="14" width="2.66015625" style="396" customWidth="1"/>
    <col min="15" max="16384" width="9.33203125" style="396" customWidth="1"/>
  </cols>
  <sheetData>
    <row r="1" spans="1:13" ht="15.75">
      <c r="A1" s="806" t="s">
        <v>513</v>
      </c>
      <c r="B1" s="806"/>
      <c r="C1" s="806"/>
      <c r="D1" s="806"/>
      <c r="E1" s="806"/>
      <c r="F1" s="806"/>
      <c r="G1" s="806"/>
      <c r="H1" s="806"/>
      <c r="I1" s="806"/>
      <c r="J1" s="806"/>
      <c r="K1" s="806"/>
      <c r="L1" s="806"/>
      <c r="M1" s="806"/>
    </row>
    <row r="2" spans="1:13" ht="33">
      <c r="A2" s="807" t="s">
        <v>514</v>
      </c>
      <c r="B2" s="807"/>
      <c r="C2" s="807"/>
      <c r="D2" s="807"/>
      <c r="E2" s="807"/>
      <c r="F2" s="807"/>
      <c r="G2" s="807"/>
      <c r="H2" s="807"/>
      <c r="I2" s="807"/>
      <c r="J2" s="807"/>
      <c r="K2" s="807"/>
      <c r="L2" s="807"/>
      <c r="M2" s="807"/>
    </row>
    <row r="3" spans="1:13" ht="15.75">
      <c r="A3" s="808"/>
      <c r="B3" s="808"/>
      <c r="C3" s="808"/>
      <c r="D3" s="808"/>
      <c r="E3" s="808"/>
      <c r="F3" s="808"/>
      <c r="G3" s="808"/>
      <c r="H3" s="808"/>
      <c r="I3" s="808"/>
      <c r="J3" s="808"/>
      <c r="K3" s="808"/>
      <c r="L3" s="808"/>
      <c r="M3" s="808"/>
    </row>
    <row r="4" spans="1:13" ht="15.75">
      <c r="A4" s="801"/>
      <c r="B4" s="801"/>
      <c r="C4" s="801"/>
      <c r="D4" s="801"/>
      <c r="E4" s="801"/>
      <c r="F4" s="801"/>
      <c r="G4" s="801"/>
      <c r="H4" s="801"/>
      <c r="I4" s="801"/>
      <c r="J4" s="801"/>
      <c r="K4" s="801"/>
      <c r="L4" s="801"/>
      <c r="M4" s="801"/>
    </row>
    <row r="5" spans="1:13" ht="15.75">
      <c r="A5" s="796" t="s">
        <v>515</v>
      </c>
      <c r="B5" s="796"/>
      <c r="C5" s="805" t="str">
        <f>(eff_desc)</f>
        <v>CHI-HIGGINS CITY (2020)</v>
      </c>
      <c r="D5" s="805"/>
      <c r="E5" s="805"/>
      <c r="F5" s="805"/>
      <c r="G5" s="805"/>
      <c r="H5" s="805"/>
      <c r="I5" s="805"/>
      <c r="J5" s="805"/>
      <c r="K5" s="805"/>
      <c r="L5" s="805"/>
      <c r="M5" s="805"/>
    </row>
    <row r="6" spans="1:13" ht="15.75">
      <c r="A6" s="796"/>
      <c r="B6" s="796"/>
      <c r="C6" s="402"/>
      <c r="D6" s="402"/>
      <c r="E6" s="402"/>
      <c r="F6" s="402"/>
      <c r="G6" s="402"/>
      <c r="H6" s="796" t="s">
        <v>516</v>
      </c>
      <c r="I6" s="796"/>
      <c r="J6" s="796"/>
      <c r="K6" s="796"/>
      <c r="L6" s="796"/>
      <c r="M6" s="796"/>
    </row>
    <row r="7" spans="1:13" ht="15.75">
      <c r="A7" s="53" t="s">
        <v>517</v>
      </c>
      <c r="B7" s="802">
        <f>SUM('No New Revenue'!L2)</f>
        <v>2020</v>
      </c>
      <c r="C7" s="802"/>
      <c r="D7" s="802"/>
      <c r="E7" s="796" t="s">
        <v>518</v>
      </c>
      <c r="F7" s="796"/>
      <c r="G7" s="796"/>
      <c r="H7" s="802" t="str">
        <f>(eff_desc)</f>
        <v>CHI-HIGGINS CITY (2020)</v>
      </c>
      <c r="I7" s="802"/>
      <c r="J7" s="802"/>
      <c r="K7" s="802"/>
      <c r="L7" s="802"/>
      <c r="M7" s="802"/>
    </row>
    <row r="8" spans="1:13" ht="14.25" customHeight="1">
      <c r="A8" s="53"/>
      <c r="B8" s="804" t="s">
        <v>519</v>
      </c>
      <c r="C8" s="804"/>
      <c r="D8" s="804"/>
      <c r="E8" s="53"/>
      <c r="F8" s="53"/>
      <c r="G8" s="53"/>
      <c r="H8" s="804" t="s">
        <v>516</v>
      </c>
      <c r="I8" s="804"/>
      <c r="J8" s="804"/>
      <c r="K8" s="804"/>
      <c r="L8" s="804"/>
      <c r="M8" s="804"/>
    </row>
    <row r="9" spans="1:13" ht="18" customHeight="1">
      <c r="A9" s="796"/>
      <c r="B9" s="796"/>
      <c r="C9" s="796"/>
      <c r="D9" s="796"/>
      <c r="E9" s="796"/>
      <c r="F9" s="796"/>
      <c r="G9" s="796"/>
      <c r="H9" s="796"/>
      <c r="I9" s="796"/>
      <c r="J9" s="796"/>
      <c r="K9" s="796"/>
      <c r="L9" s="796"/>
      <c r="M9" s="796"/>
    </row>
    <row r="10" spans="1:13" ht="15.75">
      <c r="A10" s="693" t="s">
        <v>520</v>
      </c>
      <c r="B10" s="697"/>
      <c r="C10" s="697"/>
      <c r="D10" s="697"/>
      <c r="E10" s="697"/>
      <c r="F10" s="697"/>
      <c r="G10" s="697"/>
      <c r="H10" s="697"/>
      <c r="I10" s="697"/>
      <c r="J10" s="697"/>
      <c r="K10" s="697"/>
      <c r="L10" s="697"/>
      <c r="M10" s="697"/>
    </row>
    <row r="11" spans="1:13" ht="15.75">
      <c r="A11" s="697"/>
      <c r="B11" s="697"/>
      <c r="C11" s="697"/>
      <c r="D11" s="697"/>
      <c r="E11" s="697"/>
      <c r="F11" s="697"/>
      <c r="G11" s="697"/>
      <c r="H11" s="697"/>
      <c r="I11" s="697"/>
      <c r="J11" s="697"/>
      <c r="K11" s="697"/>
      <c r="L11" s="697"/>
      <c r="M11" s="697"/>
    </row>
    <row r="12" spans="1:13" ht="15.75">
      <c r="A12" s="697"/>
      <c r="B12" s="697"/>
      <c r="C12" s="697"/>
      <c r="D12" s="697"/>
      <c r="E12" s="697"/>
      <c r="F12" s="697"/>
      <c r="G12" s="697"/>
      <c r="H12" s="697"/>
      <c r="I12" s="697"/>
      <c r="J12" s="697"/>
      <c r="K12" s="697"/>
      <c r="L12" s="697"/>
      <c r="M12" s="697"/>
    </row>
    <row r="13" spans="1:13" ht="15.75" customHeight="1">
      <c r="A13" s="697"/>
      <c r="B13" s="697"/>
      <c r="C13" s="697"/>
      <c r="D13" s="697"/>
      <c r="E13" s="697"/>
      <c r="F13" s="697"/>
      <c r="G13" s="697"/>
      <c r="H13" s="697"/>
      <c r="I13" s="697"/>
      <c r="J13" s="697"/>
      <c r="K13" s="697"/>
      <c r="L13" s="697"/>
      <c r="M13" s="697"/>
    </row>
    <row r="14" spans="1:13" ht="15.75">
      <c r="A14" s="697"/>
      <c r="B14" s="697"/>
      <c r="C14" s="697"/>
      <c r="D14" s="697"/>
      <c r="E14" s="697"/>
      <c r="F14" s="697"/>
      <c r="G14" s="697"/>
      <c r="H14" s="697"/>
      <c r="I14" s="697"/>
      <c r="J14" s="697"/>
      <c r="K14" s="697"/>
      <c r="L14" s="697"/>
      <c r="M14" s="697"/>
    </row>
    <row r="15" spans="1:13" ht="21" customHeight="1">
      <c r="A15" s="796"/>
      <c r="B15" s="796"/>
      <c r="C15" s="796"/>
      <c r="D15" s="796"/>
      <c r="E15" s="796"/>
      <c r="F15" s="796"/>
      <c r="G15" s="796"/>
      <c r="H15" s="796"/>
      <c r="I15" s="796"/>
      <c r="J15" s="796"/>
      <c r="K15" s="796"/>
      <c r="L15" s="796"/>
      <c r="M15" s="796"/>
    </row>
    <row r="16" spans="1:13" ht="15.75">
      <c r="A16" s="53"/>
      <c r="B16" s="803" t="s">
        <v>521</v>
      </c>
      <c r="C16" s="803"/>
      <c r="D16" s="803"/>
      <c r="E16" s="803"/>
      <c r="F16" s="803"/>
      <c r="G16" s="803"/>
      <c r="H16" s="803"/>
      <c r="I16" s="803"/>
      <c r="J16" s="803"/>
      <c r="K16" s="803"/>
      <c r="L16" s="803"/>
      <c r="M16" s="803"/>
    </row>
    <row r="17" spans="1:13" ht="15.75">
      <c r="A17" s="53"/>
      <c r="B17" s="53"/>
      <c r="C17" s="404" t="s">
        <v>522</v>
      </c>
      <c r="D17" s="53"/>
      <c r="E17" s="53"/>
      <c r="F17" s="53"/>
      <c r="G17" s="53"/>
      <c r="H17" s="53"/>
      <c r="I17" s="53"/>
      <c r="J17" s="53"/>
      <c r="K17" s="797" t="s">
        <v>523</v>
      </c>
      <c r="L17" s="797"/>
      <c r="M17" s="53" t="s">
        <v>524</v>
      </c>
    </row>
    <row r="18" spans="1:13" ht="15.75">
      <c r="A18" s="796"/>
      <c r="B18" s="796"/>
      <c r="C18" s="796"/>
      <c r="D18" s="796"/>
      <c r="E18" s="796"/>
      <c r="F18" s="796"/>
      <c r="G18" s="796"/>
      <c r="H18" s="796"/>
      <c r="I18" s="796"/>
      <c r="J18" s="796"/>
      <c r="K18" s="796"/>
      <c r="L18" s="796"/>
      <c r="M18" s="796"/>
    </row>
    <row r="19" spans="1:13" ht="15.75">
      <c r="A19" s="53"/>
      <c r="B19" s="53"/>
      <c r="C19" s="404" t="s">
        <v>525</v>
      </c>
      <c r="D19" s="404"/>
      <c r="E19" s="404"/>
      <c r="F19" s="404"/>
      <c r="G19" s="404"/>
      <c r="H19" s="404"/>
      <c r="I19" s="404"/>
      <c r="J19" s="404"/>
      <c r="K19" s="797" t="s">
        <v>523</v>
      </c>
      <c r="L19" s="797"/>
      <c r="M19" s="53" t="s">
        <v>524</v>
      </c>
    </row>
    <row r="20" spans="1:13" ht="15.75">
      <c r="A20" s="801"/>
      <c r="B20" s="801"/>
      <c r="C20" s="801"/>
      <c r="D20" s="801"/>
      <c r="E20" s="801"/>
      <c r="F20" s="801"/>
      <c r="G20" s="801"/>
      <c r="H20" s="801"/>
      <c r="I20" s="801"/>
      <c r="J20" s="801"/>
      <c r="K20" s="801"/>
      <c r="L20" s="801"/>
      <c r="M20" s="801"/>
    </row>
    <row r="21" spans="1:13" ht="15.75">
      <c r="A21" s="53"/>
      <c r="B21" s="405" t="s">
        <v>526</v>
      </c>
      <c r="C21" s="406" t="s">
        <v>527</v>
      </c>
      <c r="D21" s="53"/>
      <c r="E21" s="53"/>
      <c r="F21" s="53"/>
      <c r="G21" s="53"/>
      <c r="H21" s="400"/>
      <c r="I21" s="53"/>
      <c r="J21" s="400"/>
      <c r="K21" s="797" t="s">
        <v>523</v>
      </c>
      <c r="L21" s="797"/>
      <c r="M21" s="53" t="s">
        <v>524</v>
      </c>
    </row>
    <row r="22" spans="1:13" ht="15.75">
      <c r="A22" s="796"/>
      <c r="B22" s="796"/>
      <c r="C22" s="796"/>
      <c r="D22" s="796"/>
      <c r="E22" s="796"/>
      <c r="F22" s="796"/>
      <c r="G22" s="796"/>
      <c r="H22" s="796"/>
      <c r="I22" s="796"/>
      <c r="J22" s="796"/>
      <c r="K22" s="796"/>
      <c r="L22" s="796"/>
      <c r="M22" s="796"/>
    </row>
    <row r="23" spans="1:13" ht="15.75">
      <c r="A23" s="53"/>
      <c r="B23" s="405" t="s">
        <v>528</v>
      </c>
      <c r="C23" s="404" t="s">
        <v>529</v>
      </c>
      <c r="D23" s="53"/>
      <c r="E23" s="53"/>
      <c r="F23" s="53"/>
      <c r="G23" s="53"/>
      <c r="H23" s="53"/>
      <c r="I23" s="53"/>
      <c r="J23" s="53"/>
      <c r="K23" s="797" t="s">
        <v>523</v>
      </c>
      <c r="L23" s="797"/>
      <c r="M23" s="53" t="s">
        <v>524</v>
      </c>
    </row>
    <row r="24" spans="1:13" ht="15.75">
      <c r="A24" s="796"/>
      <c r="B24" s="796"/>
      <c r="C24" s="796"/>
      <c r="D24" s="796"/>
      <c r="E24" s="796"/>
      <c r="F24" s="796"/>
      <c r="G24" s="796"/>
      <c r="H24" s="796"/>
      <c r="I24" s="796"/>
      <c r="J24" s="796"/>
      <c r="K24" s="796"/>
      <c r="L24" s="796"/>
      <c r="M24" s="796"/>
    </row>
    <row r="25" spans="1:13" ht="15.75">
      <c r="A25" s="53"/>
      <c r="B25" s="405" t="s">
        <v>526</v>
      </c>
      <c r="C25" s="404" t="s">
        <v>530</v>
      </c>
      <c r="D25" s="53"/>
      <c r="E25" s="53"/>
      <c r="F25" s="53"/>
      <c r="G25" s="53"/>
      <c r="H25" s="53"/>
      <c r="I25" s="53"/>
      <c r="J25" s="53"/>
      <c r="K25" s="797" t="s">
        <v>523</v>
      </c>
      <c r="L25" s="797"/>
      <c r="M25" s="53" t="s">
        <v>524</v>
      </c>
    </row>
    <row r="26" spans="1:13" ht="27" customHeight="1">
      <c r="A26" s="796"/>
      <c r="B26" s="796"/>
      <c r="C26" s="796"/>
      <c r="D26" s="796"/>
      <c r="E26" s="796"/>
      <c r="F26" s="796"/>
      <c r="G26" s="796"/>
      <c r="H26" s="796"/>
      <c r="I26" s="796"/>
      <c r="J26" s="796"/>
      <c r="K26" s="796"/>
      <c r="L26" s="796"/>
      <c r="M26" s="796"/>
    </row>
    <row r="27" spans="1:13" ht="15.75">
      <c r="A27" s="53"/>
      <c r="B27" s="403" t="s">
        <v>531</v>
      </c>
      <c r="C27" s="404"/>
      <c r="D27" s="53"/>
      <c r="E27" s="53"/>
      <c r="F27" s="53"/>
      <c r="G27" s="53"/>
      <c r="H27" s="53"/>
      <c r="I27" s="53"/>
      <c r="J27" s="53"/>
      <c r="K27" s="407"/>
      <c r="L27" s="407"/>
      <c r="M27" s="53"/>
    </row>
    <row r="28" spans="1:13" ht="16.5" thickBot="1">
      <c r="A28" s="799"/>
      <c r="B28" s="799"/>
      <c r="C28" s="799"/>
      <c r="D28" s="799"/>
      <c r="E28" s="799"/>
      <c r="F28" s="799"/>
      <c r="G28" s="799"/>
      <c r="H28" s="799"/>
      <c r="I28" s="799"/>
      <c r="J28" s="799"/>
      <c r="K28" s="799"/>
      <c r="L28" s="799"/>
      <c r="M28" s="799"/>
    </row>
    <row r="29" spans="1:13" ht="15.75">
      <c r="A29" s="796"/>
      <c r="B29" s="796"/>
      <c r="C29" s="796"/>
      <c r="D29" s="796"/>
      <c r="E29" s="796"/>
      <c r="F29" s="796"/>
      <c r="G29" s="796"/>
      <c r="H29" s="796"/>
      <c r="I29" s="796"/>
      <c r="J29" s="796"/>
      <c r="K29" s="796"/>
      <c r="L29" s="796"/>
      <c r="M29" s="796"/>
    </row>
    <row r="30" spans="1:13" ht="22.5" customHeight="1">
      <c r="A30" s="53"/>
      <c r="B30" s="803" t="s">
        <v>532</v>
      </c>
      <c r="C30" s="803"/>
      <c r="D30" s="803"/>
      <c r="E30" s="803"/>
      <c r="F30" s="803"/>
      <c r="G30" s="803"/>
      <c r="H30" s="803"/>
      <c r="I30" s="803"/>
      <c r="J30" s="803"/>
      <c r="K30" s="803"/>
      <c r="L30" s="803"/>
      <c r="M30" s="803"/>
    </row>
    <row r="31" spans="1:13" ht="15.75">
      <c r="A31" s="53"/>
      <c r="B31" s="53"/>
      <c r="C31" s="798" t="s">
        <v>533</v>
      </c>
      <c r="D31" s="798"/>
      <c r="E31" s="798"/>
      <c r="F31" s="798"/>
      <c r="G31" s="798"/>
      <c r="H31" s="798"/>
      <c r="I31" s="798"/>
      <c r="J31" s="798"/>
      <c r="K31" s="797"/>
      <c r="L31" s="797"/>
      <c r="M31" s="797"/>
    </row>
    <row r="32" spans="1:13" ht="15.75">
      <c r="A32" s="796"/>
      <c r="B32" s="796"/>
      <c r="C32" s="796"/>
      <c r="D32" s="796"/>
      <c r="E32" s="796"/>
      <c r="F32" s="796"/>
      <c r="G32" s="796"/>
      <c r="H32" s="796"/>
      <c r="I32" s="796"/>
      <c r="J32" s="796"/>
      <c r="K32" s="796"/>
      <c r="L32" s="796"/>
      <c r="M32" s="796"/>
    </row>
    <row r="33" spans="1:13" ht="15.75">
      <c r="A33" s="53"/>
      <c r="B33" s="408"/>
      <c r="C33" s="798" t="s">
        <v>534</v>
      </c>
      <c r="D33" s="798"/>
      <c r="E33" s="798"/>
      <c r="F33" s="798"/>
      <c r="G33" s="798"/>
      <c r="H33" s="798"/>
      <c r="I33" s="798"/>
      <c r="J33" s="798"/>
      <c r="K33" s="797"/>
      <c r="L33" s="797"/>
      <c r="M33" s="797"/>
    </row>
    <row r="34" spans="1:13" ht="15.75">
      <c r="A34" s="796"/>
      <c r="B34" s="796"/>
      <c r="C34" s="796"/>
      <c r="D34" s="796"/>
      <c r="E34" s="796"/>
      <c r="F34" s="796"/>
      <c r="G34" s="796"/>
      <c r="H34" s="796"/>
      <c r="I34" s="796"/>
      <c r="J34" s="796"/>
      <c r="K34" s="796"/>
      <c r="L34" s="796"/>
      <c r="M34" s="796"/>
    </row>
    <row r="35" spans="1:13" ht="15.75">
      <c r="A35" s="53"/>
      <c r="B35" s="405" t="s">
        <v>526</v>
      </c>
      <c r="C35" s="798" t="s">
        <v>535</v>
      </c>
      <c r="D35" s="798"/>
      <c r="E35" s="798"/>
      <c r="F35" s="798"/>
      <c r="G35" s="798"/>
      <c r="H35" s="798"/>
      <c r="I35" s="798"/>
      <c r="J35" s="798"/>
      <c r="K35" s="797" t="s">
        <v>523</v>
      </c>
      <c r="L35" s="797"/>
      <c r="M35" s="53" t="s">
        <v>524</v>
      </c>
    </row>
    <row r="36" spans="1:13" ht="15.75">
      <c r="A36" s="53"/>
      <c r="B36" s="53"/>
      <c r="C36" s="697"/>
      <c r="D36" s="697"/>
      <c r="E36" s="697"/>
      <c r="F36" s="697"/>
      <c r="G36" s="697"/>
      <c r="H36" s="697"/>
      <c r="I36" s="697"/>
      <c r="J36" s="697"/>
      <c r="K36" s="800"/>
      <c r="L36" s="800"/>
      <c r="M36" s="53"/>
    </row>
    <row r="37" spans="1:13" ht="15.75">
      <c r="A37" s="53"/>
      <c r="B37" s="405" t="s">
        <v>536</v>
      </c>
      <c r="C37" s="798" t="s">
        <v>537</v>
      </c>
      <c r="D37" s="798"/>
      <c r="E37" s="798"/>
      <c r="F37" s="798"/>
      <c r="G37" s="798"/>
      <c r="H37" s="798"/>
      <c r="I37" s="798"/>
      <c r="J37" s="798"/>
      <c r="K37" s="797" t="s">
        <v>523</v>
      </c>
      <c r="L37" s="797"/>
      <c r="M37" s="53" t="s">
        <v>524</v>
      </c>
    </row>
    <row r="38" spans="1:13" ht="15.75">
      <c r="A38" s="401"/>
      <c r="B38" s="401"/>
      <c r="C38" s="401"/>
      <c r="D38" s="401"/>
      <c r="E38" s="401"/>
      <c r="F38" s="401"/>
      <c r="G38" s="401"/>
      <c r="H38" s="401"/>
      <c r="I38" s="401"/>
      <c r="J38" s="401"/>
      <c r="K38" s="401"/>
      <c r="L38" s="401"/>
      <c r="M38" s="401"/>
    </row>
    <row r="39" spans="1:13" ht="15.75">
      <c r="A39" s="409"/>
      <c r="B39" s="405" t="s">
        <v>528</v>
      </c>
      <c r="C39" s="798" t="s">
        <v>538</v>
      </c>
      <c r="D39" s="798"/>
      <c r="E39" s="798"/>
      <c r="F39" s="798"/>
      <c r="G39" s="798"/>
      <c r="H39" s="798"/>
      <c r="I39" s="798"/>
      <c r="J39" s="798"/>
      <c r="K39" s="797" t="s">
        <v>523</v>
      </c>
      <c r="L39" s="797"/>
      <c r="M39" s="53" t="s">
        <v>524</v>
      </c>
    </row>
    <row r="40" spans="1:13" ht="15.75">
      <c r="A40" s="402"/>
      <c r="B40" s="53"/>
      <c r="C40" s="53"/>
      <c r="D40" s="53"/>
      <c r="E40" s="53"/>
      <c r="F40" s="53"/>
      <c r="G40" s="53"/>
      <c r="H40" s="53"/>
      <c r="I40" s="53"/>
      <c r="J40" s="53"/>
      <c r="K40" s="53"/>
      <c r="L40" s="53"/>
      <c r="M40" s="53"/>
    </row>
    <row r="41" spans="1:13" ht="15.75">
      <c r="A41" s="402"/>
      <c r="B41" s="405" t="s">
        <v>528</v>
      </c>
      <c r="C41" s="798" t="s">
        <v>539</v>
      </c>
      <c r="D41" s="798"/>
      <c r="E41" s="798"/>
      <c r="F41" s="798"/>
      <c r="G41" s="798"/>
      <c r="H41" s="798"/>
      <c r="I41" s="798"/>
      <c r="J41" s="798"/>
      <c r="K41" s="797" t="s">
        <v>523</v>
      </c>
      <c r="L41" s="797"/>
      <c r="M41" s="53" t="s">
        <v>524</v>
      </c>
    </row>
    <row r="42" spans="1:13" ht="15.75">
      <c r="A42" s="53"/>
      <c r="B42" s="408"/>
      <c r="C42" s="53"/>
      <c r="D42" s="53"/>
      <c r="E42" s="53"/>
      <c r="F42" s="53"/>
      <c r="G42" s="53"/>
      <c r="H42" s="53"/>
      <c r="I42" s="53"/>
      <c r="J42" s="53"/>
      <c r="K42" s="410"/>
      <c r="L42" s="410"/>
      <c r="M42" s="53"/>
    </row>
    <row r="43" spans="1:13" ht="15.75">
      <c r="A43" s="402"/>
      <c r="B43" s="405" t="s">
        <v>526</v>
      </c>
      <c r="C43" s="798" t="s">
        <v>540</v>
      </c>
      <c r="D43" s="798"/>
      <c r="E43" s="798"/>
      <c r="F43" s="798"/>
      <c r="G43" s="798"/>
      <c r="H43" s="798"/>
      <c r="I43" s="798"/>
      <c r="J43" s="798"/>
      <c r="K43" s="797" t="s">
        <v>523</v>
      </c>
      <c r="L43" s="797"/>
      <c r="M43" s="53" t="s">
        <v>524</v>
      </c>
    </row>
    <row r="44" spans="1:13" ht="27.75" customHeight="1">
      <c r="A44" s="801"/>
      <c r="B44" s="801"/>
      <c r="C44" s="801"/>
      <c r="D44" s="801"/>
      <c r="E44" s="801"/>
      <c r="F44" s="801"/>
      <c r="G44" s="801"/>
      <c r="H44" s="801"/>
      <c r="I44" s="801"/>
      <c r="J44" s="801"/>
      <c r="K44" s="801"/>
      <c r="L44" s="801"/>
      <c r="M44" s="801"/>
    </row>
    <row r="45" spans="1:13" ht="15.75" customHeight="1">
      <c r="A45" s="400"/>
      <c r="B45" s="411" t="s">
        <v>541</v>
      </c>
      <c r="C45" s="400"/>
      <c r="D45" s="400"/>
      <c r="E45" s="400"/>
      <c r="F45" s="400"/>
      <c r="G45" s="400"/>
      <c r="H45" s="400"/>
      <c r="I45" s="400"/>
      <c r="J45" s="400"/>
      <c r="K45" s="400"/>
      <c r="L45" s="400"/>
      <c r="M45" s="400"/>
    </row>
    <row r="46" spans="1:13" ht="16.5" thickBot="1">
      <c r="A46" s="412"/>
      <c r="B46" s="412"/>
      <c r="C46" s="412"/>
      <c r="D46" s="412"/>
      <c r="E46" s="412"/>
      <c r="F46" s="412"/>
      <c r="G46" s="412"/>
      <c r="H46" s="412"/>
      <c r="I46" s="412"/>
      <c r="J46" s="412"/>
      <c r="K46" s="412"/>
      <c r="L46" s="412"/>
      <c r="M46" s="412"/>
    </row>
    <row r="47" spans="1:13" ht="15.75">
      <c r="A47" s="400"/>
      <c r="B47" s="413"/>
      <c r="C47" s="413"/>
      <c r="D47" s="413"/>
      <c r="E47" s="413"/>
      <c r="F47" s="413"/>
      <c r="G47" s="413"/>
      <c r="H47" s="413"/>
      <c r="I47" s="413"/>
      <c r="J47" s="413"/>
      <c r="K47" s="413"/>
      <c r="L47" s="413"/>
      <c r="M47" s="413"/>
    </row>
    <row r="48" spans="1:13" ht="15.75">
      <c r="A48" s="402"/>
      <c r="B48" s="402" t="s">
        <v>542</v>
      </c>
      <c r="C48" s="402"/>
      <c r="D48" s="402"/>
      <c r="E48" s="402"/>
      <c r="F48" s="402"/>
      <c r="G48" s="402"/>
      <c r="H48" s="402"/>
      <c r="I48" s="402"/>
      <c r="J48" s="402"/>
      <c r="K48" s="402"/>
      <c r="L48" s="402"/>
      <c r="M48" s="402"/>
    </row>
    <row r="49" spans="1:13" ht="31.5" customHeight="1">
      <c r="A49" s="402"/>
      <c r="B49" s="693" t="s">
        <v>543</v>
      </c>
      <c r="C49" s="697"/>
      <c r="D49" s="697"/>
      <c r="E49" s="697"/>
      <c r="F49" s="697"/>
      <c r="G49" s="697"/>
      <c r="H49" s="697"/>
      <c r="I49" s="697"/>
      <c r="J49" s="697"/>
      <c r="K49" s="697"/>
      <c r="L49" s="697"/>
      <c r="M49" s="697"/>
    </row>
    <row r="50" spans="1:13" ht="15.75" customHeight="1">
      <c r="A50" s="53"/>
      <c r="B50" s="53"/>
      <c r="C50" s="53"/>
      <c r="D50" s="53"/>
      <c r="E50" s="53"/>
      <c r="F50" s="53"/>
      <c r="G50" s="53"/>
      <c r="H50" s="53"/>
      <c r="I50" s="53"/>
      <c r="J50" s="53"/>
      <c r="K50" s="53"/>
      <c r="L50" s="53"/>
      <c r="M50" s="53"/>
    </row>
    <row r="51" spans="1:13" ht="15.75" customHeight="1">
      <c r="A51" s="53"/>
      <c r="B51" s="53"/>
      <c r="C51" s="53"/>
      <c r="D51" s="53"/>
      <c r="E51" s="53"/>
      <c r="F51" s="53"/>
      <c r="G51" s="53"/>
      <c r="H51" s="53"/>
      <c r="I51" s="53"/>
      <c r="J51" s="53"/>
      <c r="K51" s="53"/>
      <c r="L51" s="53"/>
      <c r="M51" s="53"/>
    </row>
    <row r="52" spans="1:13" ht="15.75" customHeight="1">
      <c r="A52" s="53"/>
      <c r="B52" s="53"/>
      <c r="C52" s="53"/>
      <c r="D52" s="53"/>
      <c r="E52" s="53"/>
      <c r="F52" s="53"/>
      <c r="G52" s="53"/>
      <c r="H52" s="53"/>
      <c r="I52" s="53"/>
      <c r="J52" s="53"/>
      <c r="K52" s="53"/>
      <c r="L52" s="53"/>
      <c r="M52" s="53"/>
    </row>
    <row r="53" spans="1:13" ht="15.75" customHeight="1">
      <c r="A53" s="53"/>
      <c r="B53" s="53"/>
      <c r="C53" s="53"/>
      <c r="D53" s="53"/>
      <c r="E53" s="53"/>
      <c r="F53" s="53"/>
      <c r="G53" s="53"/>
      <c r="H53" s="53"/>
      <c r="I53" s="53"/>
      <c r="J53" s="53"/>
      <c r="K53" s="53"/>
      <c r="L53" s="53"/>
      <c r="M53" s="53"/>
    </row>
    <row r="54" spans="1:13" ht="18.75" customHeight="1">
      <c r="A54" s="53"/>
      <c r="B54" s="53"/>
      <c r="C54" s="53"/>
      <c r="D54" s="53"/>
      <c r="E54" s="53"/>
      <c r="F54" s="53"/>
      <c r="G54" s="53"/>
      <c r="H54" s="53"/>
      <c r="I54" s="53"/>
      <c r="J54" s="53"/>
      <c r="K54" s="53"/>
      <c r="L54" s="53"/>
      <c r="M54" s="53"/>
    </row>
    <row r="55" spans="1:13" ht="15.75">
      <c r="A55" s="53"/>
      <c r="B55" s="53"/>
      <c r="C55" s="820" t="s">
        <v>544</v>
      </c>
      <c r="D55" s="820"/>
      <c r="E55" s="820"/>
      <c r="F55" s="820"/>
      <c r="G55" s="820"/>
      <c r="H55" s="820"/>
      <c r="I55" s="820"/>
      <c r="J55" s="820" t="s">
        <v>545</v>
      </c>
      <c r="K55" s="820"/>
      <c r="L55" s="53"/>
      <c r="M55" s="53"/>
    </row>
    <row r="56" spans="1:13" ht="15.75">
      <c r="A56" s="53"/>
      <c r="B56" s="53"/>
      <c r="C56" s="819"/>
      <c r="D56" s="819"/>
      <c r="E56" s="819"/>
      <c r="F56" s="819"/>
      <c r="G56" s="819"/>
      <c r="H56" s="819"/>
      <c r="I56" s="819"/>
      <c r="J56" s="819"/>
      <c r="K56" s="819"/>
      <c r="L56" s="410"/>
      <c r="M56" s="410"/>
    </row>
    <row r="57" spans="1:13" ht="15.75" customHeight="1">
      <c r="A57" s="414"/>
      <c r="B57" s="414"/>
      <c r="C57" s="821"/>
      <c r="D57" s="821"/>
      <c r="E57" s="821"/>
      <c r="F57" s="821"/>
      <c r="G57" s="821"/>
      <c r="H57" s="821"/>
      <c r="I57" s="821"/>
      <c r="J57" s="821"/>
      <c r="K57" s="821"/>
      <c r="L57" s="414"/>
      <c r="M57" s="414"/>
    </row>
    <row r="58" spans="1:13" ht="15.75">
      <c r="A58" s="53"/>
      <c r="B58" s="408"/>
      <c r="C58" s="819"/>
      <c r="D58" s="819"/>
      <c r="E58" s="819"/>
      <c r="F58" s="819"/>
      <c r="G58" s="819"/>
      <c r="H58" s="819"/>
      <c r="I58" s="819"/>
      <c r="J58" s="819"/>
      <c r="K58" s="819"/>
      <c r="L58" s="410"/>
      <c r="M58" s="410"/>
    </row>
    <row r="59" spans="1:13" ht="15.75" customHeight="1">
      <c r="A59" s="53"/>
      <c r="B59" s="53"/>
      <c r="C59" s="819"/>
      <c r="D59" s="819"/>
      <c r="E59" s="819"/>
      <c r="F59" s="819"/>
      <c r="G59" s="819"/>
      <c r="H59" s="819"/>
      <c r="I59" s="819"/>
      <c r="J59" s="819"/>
      <c r="K59" s="819"/>
      <c r="L59" s="53"/>
      <c r="M59" s="53"/>
    </row>
    <row r="60" spans="1:13" ht="15.75">
      <c r="A60" s="53"/>
      <c r="B60" s="408"/>
      <c r="C60" s="819"/>
      <c r="D60" s="819"/>
      <c r="E60" s="819"/>
      <c r="F60" s="819"/>
      <c r="G60" s="819"/>
      <c r="H60" s="819"/>
      <c r="I60" s="819"/>
      <c r="J60" s="819"/>
      <c r="K60" s="819"/>
      <c r="L60" s="410"/>
      <c r="M60" s="53"/>
    </row>
    <row r="61" spans="1:13" ht="15.75">
      <c r="A61" s="53"/>
      <c r="B61" s="408"/>
      <c r="C61" s="415"/>
      <c r="D61" s="415"/>
      <c r="E61" s="415"/>
      <c r="F61" s="415"/>
      <c r="G61" s="415"/>
      <c r="H61" s="415"/>
      <c r="I61" s="415"/>
      <c r="J61" s="415"/>
      <c r="K61" s="415"/>
      <c r="L61" s="410"/>
      <c r="M61" s="53"/>
    </row>
    <row r="62" spans="1:13" ht="15.75">
      <c r="A62" s="53"/>
      <c r="B62" s="408"/>
      <c r="C62" s="415"/>
      <c r="D62" s="415"/>
      <c r="E62" s="415"/>
      <c r="F62" s="415"/>
      <c r="G62" s="415"/>
      <c r="H62" s="415"/>
      <c r="I62" s="415"/>
      <c r="J62" s="415"/>
      <c r="K62" s="415"/>
      <c r="L62" s="410"/>
      <c r="M62" s="53"/>
    </row>
    <row r="63" spans="1:13" ht="15.75">
      <c r="A63" s="53"/>
      <c r="B63" s="408"/>
      <c r="C63" s="415"/>
      <c r="D63" s="415"/>
      <c r="E63" s="415"/>
      <c r="F63" s="415"/>
      <c r="G63" s="415"/>
      <c r="H63" s="415"/>
      <c r="I63" s="415"/>
      <c r="J63" s="415"/>
      <c r="K63" s="415"/>
      <c r="L63" s="410"/>
      <c r="M63" s="53"/>
    </row>
    <row r="64" spans="2:13" ht="13.5" customHeight="1">
      <c r="B64" s="53"/>
      <c r="C64" s="53"/>
      <c r="D64" s="53"/>
      <c r="E64" s="53"/>
      <c r="F64" s="53"/>
      <c r="G64" s="53"/>
      <c r="H64" s="53"/>
      <c r="I64" s="53"/>
      <c r="J64" s="53"/>
      <c r="K64" s="53"/>
      <c r="L64" s="53"/>
      <c r="M64" s="416" t="s">
        <v>546</v>
      </c>
    </row>
    <row r="65" spans="1:13" ht="15.75">
      <c r="A65" s="417"/>
      <c r="B65" s="417"/>
      <c r="C65" s="417"/>
      <c r="D65" s="417"/>
      <c r="E65" s="417"/>
      <c r="F65" s="417"/>
      <c r="G65" s="417"/>
      <c r="H65" s="417"/>
      <c r="I65" s="417"/>
      <c r="J65" s="417"/>
      <c r="K65" s="417"/>
      <c r="L65" s="794" t="s">
        <v>547</v>
      </c>
      <c r="M65" s="795"/>
    </row>
    <row r="66" spans="1:13" ht="15.75">
      <c r="A66" s="417"/>
      <c r="B66" s="417"/>
      <c r="C66" s="417"/>
      <c r="D66" s="417"/>
      <c r="E66" s="417"/>
      <c r="F66" s="417"/>
      <c r="G66" s="417"/>
      <c r="H66" s="417"/>
      <c r="I66" s="417"/>
      <c r="J66" s="417"/>
      <c r="K66" s="417"/>
      <c r="L66" s="417"/>
      <c r="M66" s="416" t="s">
        <v>548</v>
      </c>
    </row>
    <row r="67" ht="15.75">
      <c r="M67" s="397"/>
    </row>
    <row r="68" spans="1:13" ht="15.75">
      <c r="A68" s="814" t="s">
        <v>327</v>
      </c>
      <c r="B68" s="814"/>
      <c r="C68" s="814"/>
      <c r="D68" s="814"/>
      <c r="E68" s="814"/>
      <c r="F68" s="814"/>
      <c r="G68" s="814"/>
      <c r="H68" s="814"/>
      <c r="I68" s="814"/>
      <c r="J68" s="814"/>
      <c r="K68" s="814"/>
      <c r="L68" s="814"/>
      <c r="M68" s="293" t="s">
        <v>549</v>
      </c>
    </row>
    <row r="69" ht="15.75">
      <c r="B69" s="418"/>
    </row>
    <row r="70" spans="1:8" ht="15.75">
      <c r="A70" s="815" t="s">
        <v>550</v>
      </c>
      <c r="B70" s="815"/>
      <c r="C70" s="815"/>
      <c r="D70" s="815"/>
      <c r="E70" s="815"/>
      <c r="F70" s="815"/>
      <c r="G70" s="815"/>
      <c r="H70" s="815"/>
    </row>
    <row r="71" spans="1:13" ht="35.25" customHeight="1">
      <c r="A71" s="816" t="s">
        <v>551</v>
      </c>
      <c r="B71" s="793"/>
      <c r="C71" s="793"/>
      <c r="D71" s="793"/>
      <c r="E71" s="793"/>
      <c r="F71" s="793"/>
      <c r="G71" s="793"/>
      <c r="H71" s="793"/>
      <c r="I71" s="793"/>
      <c r="J71" s="793"/>
      <c r="K71" s="793"/>
      <c r="L71" s="793"/>
      <c r="M71" s="793"/>
    </row>
    <row r="73" spans="1:12" ht="55.5" customHeight="1">
      <c r="A73" s="813" t="s">
        <v>552</v>
      </c>
      <c r="B73" s="813"/>
      <c r="C73" s="818" t="s">
        <v>553</v>
      </c>
      <c r="D73" s="818"/>
      <c r="E73" s="818"/>
      <c r="F73" s="818"/>
      <c r="G73" s="818" t="s">
        <v>554</v>
      </c>
      <c r="H73" s="818"/>
      <c r="I73" s="818"/>
      <c r="J73" s="420" t="s">
        <v>555</v>
      </c>
      <c r="K73" s="813" t="s">
        <v>556</v>
      </c>
      <c r="L73" s="813"/>
    </row>
    <row r="74" spans="1:12" ht="15.75">
      <c r="A74" s="811"/>
      <c r="B74" s="812"/>
      <c r="C74" s="811"/>
      <c r="D74" s="817"/>
      <c r="E74" s="817"/>
      <c r="F74" s="812"/>
      <c r="G74" s="811"/>
      <c r="H74" s="817"/>
      <c r="I74" s="812"/>
      <c r="J74" s="421"/>
      <c r="K74" s="811"/>
      <c r="L74" s="812"/>
    </row>
    <row r="75" spans="1:12" ht="15.75">
      <c r="A75" s="811"/>
      <c r="B75" s="812"/>
      <c r="C75" s="810"/>
      <c r="D75" s="810"/>
      <c r="E75" s="810"/>
      <c r="F75" s="810"/>
      <c r="G75" s="810"/>
      <c r="H75" s="810"/>
      <c r="I75" s="810"/>
      <c r="J75" s="421"/>
      <c r="K75" s="810"/>
      <c r="L75" s="810"/>
    </row>
    <row r="76" spans="1:12" ht="15.75">
      <c r="A76" s="811"/>
      <c r="B76" s="812"/>
      <c r="C76" s="810"/>
      <c r="D76" s="810"/>
      <c r="E76" s="810"/>
      <c r="F76" s="810"/>
      <c r="G76" s="810"/>
      <c r="H76" s="810"/>
      <c r="I76" s="810"/>
      <c r="J76" s="421"/>
      <c r="K76" s="810"/>
      <c r="L76" s="810"/>
    </row>
    <row r="77" spans="1:12" ht="15.75">
      <c r="A77" s="811"/>
      <c r="B77" s="812"/>
      <c r="C77" s="810"/>
      <c r="D77" s="810"/>
      <c r="E77" s="810"/>
      <c r="F77" s="810"/>
      <c r="G77" s="810"/>
      <c r="H77" s="810"/>
      <c r="I77" s="810"/>
      <c r="J77" s="421"/>
      <c r="K77" s="810"/>
      <c r="L77" s="810"/>
    </row>
    <row r="78" spans="1:12" ht="15.75">
      <c r="A78" s="811"/>
      <c r="B78" s="812"/>
      <c r="C78" s="810"/>
      <c r="D78" s="810"/>
      <c r="E78" s="810"/>
      <c r="F78" s="810"/>
      <c r="G78" s="810"/>
      <c r="H78" s="810"/>
      <c r="I78" s="810"/>
      <c r="J78" s="421"/>
      <c r="K78" s="810"/>
      <c r="L78" s="810"/>
    </row>
    <row r="79" spans="1:12" ht="15.75">
      <c r="A79" s="811"/>
      <c r="B79" s="812"/>
      <c r="C79" s="810"/>
      <c r="D79" s="810"/>
      <c r="E79" s="810"/>
      <c r="F79" s="810"/>
      <c r="G79" s="810"/>
      <c r="H79" s="810"/>
      <c r="I79" s="810"/>
      <c r="J79" s="421"/>
      <c r="K79" s="810"/>
      <c r="L79" s="810"/>
    </row>
    <row r="81" spans="2:12" ht="15.75">
      <c r="B81" s="793" t="s">
        <v>557</v>
      </c>
      <c r="C81" s="793"/>
      <c r="D81" s="793"/>
      <c r="E81" s="793"/>
      <c r="F81" s="793"/>
      <c r="G81" s="793"/>
      <c r="H81" s="793"/>
      <c r="I81" s="793"/>
      <c r="J81" s="793"/>
      <c r="K81" s="793"/>
      <c r="L81" s="793"/>
    </row>
    <row r="82" spans="2:13" ht="15.75">
      <c r="B82" s="793" t="s">
        <v>558</v>
      </c>
      <c r="C82" s="793"/>
      <c r="D82" s="793"/>
      <c r="E82" s="809"/>
      <c r="F82" s="809"/>
      <c r="G82" s="422" t="s">
        <v>559</v>
      </c>
      <c r="H82" s="422"/>
      <c r="I82" s="422"/>
      <c r="J82" s="422"/>
      <c r="K82" s="792"/>
      <c r="L82" s="792"/>
      <c r="M82" s="792"/>
    </row>
    <row r="83" spans="5:6" ht="15.75">
      <c r="E83" s="791" t="s">
        <v>560</v>
      </c>
      <c r="F83" s="791"/>
    </row>
    <row r="84" spans="1:13" ht="15.75">
      <c r="A84" s="424" t="s">
        <v>561</v>
      </c>
      <c r="B84" s="396" t="s">
        <v>562</v>
      </c>
      <c r="K84" s="792"/>
      <c r="L84" s="792"/>
      <c r="M84" s="792"/>
    </row>
    <row r="86" spans="1:13" ht="15.75">
      <c r="A86" s="424" t="s">
        <v>561</v>
      </c>
      <c r="B86" s="793" t="s">
        <v>563</v>
      </c>
      <c r="C86" s="793"/>
      <c r="D86" s="793"/>
      <c r="E86" s="793"/>
      <c r="F86" s="793"/>
      <c r="G86" s="793"/>
      <c r="H86" s="793"/>
      <c r="I86" s="793"/>
      <c r="J86" s="793"/>
      <c r="K86" s="792"/>
      <c r="L86" s="792"/>
      <c r="M86" s="792"/>
    </row>
    <row r="88" spans="1:13" ht="15.75">
      <c r="A88" s="424" t="s">
        <v>561</v>
      </c>
      <c r="B88" s="793" t="s">
        <v>564</v>
      </c>
      <c r="C88" s="793"/>
      <c r="D88" s="793"/>
      <c r="E88" s="793"/>
      <c r="F88" s="793"/>
      <c r="G88" s="793"/>
      <c r="H88" s="793"/>
      <c r="I88" s="793"/>
      <c r="J88" s="793"/>
      <c r="K88" s="792"/>
      <c r="L88" s="792"/>
      <c r="M88" s="792"/>
    </row>
    <row r="90" spans="2:13" ht="15.75">
      <c r="B90" s="424" t="s">
        <v>526</v>
      </c>
      <c r="C90" s="396" t="s">
        <v>565</v>
      </c>
      <c r="H90" s="809"/>
      <c r="I90" s="809"/>
      <c r="K90" s="792"/>
      <c r="L90" s="792"/>
      <c r="M90" s="792"/>
    </row>
    <row r="91" spans="8:9" ht="15.75">
      <c r="H91" s="791" t="s">
        <v>560</v>
      </c>
      <c r="I91" s="791"/>
    </row>
    <row r="92" spans="2:13" ht="15.75">
      <c r="B92" s="424" t="s">
        <v>528</v>
      </c>
      <c r="C92" s="793" t="s">
        <v>566</v>
      </c>
      <c r="D92" s="793"/>
      <c r="E92" s="793"/>
      <c r="F92" s="793"/>
      <c r="G92" s="793"/>
      <c r="H92" s="793"/>
      <c r="I92" s="793"/>
      <c r="J92" s="793"/>
      <c r="K92" s="425"/>
      <c r="L92" s="425"/>
      <c r="M92" s="425"/>
    </row>
    <row r="93" spans="2:13" ht="15.75">
      <c r="B93" s="424"/>
      <c r="C93" s="424" t="s">
        <v>567</v>
      </c>
      <c r="D93" s="809"/>
      <c r="E93" s="809"/>
      <c r="F93" s="791" t="s">
        <v>568</v>
      </c>
      <c r="G93" s="791"/>
      <c r="H93" s="809"/>
      <c r="I93" s="809"/>
      <c r="K93" s="792"/>
      <c r="L93" s="792"/>
      <c r="M93" s="792"/>
    </row>
    <row r="94" spans="8:9" ht="15.75">
      <c r="H94" s="791" t="s">
        <v>560</v>
      </c>
      <c r="I94" s="791"/>
    </row>
    <row r="95" spans="2:13" ht="15.75">
      <c r="B95" s="424" t="s">
        <v>526</v>
      </c>
      <c r="C95" s="793" t="s">
        <v>569</v>
      </c>
      <c r="D95" s="793"/>
      <c r="E95" s="793"/>
      <c r="F95" s="793"/>
      <c r="G95" s="793"/>
      <c r="H95" s="793"/>
      <c r="I95" s="793"/>
      <c r="J95" s="793"/>
      <c r="K95" s="792"/>
      <c r="L95" s="792"/>
      <c r="M95" s="792"/>
    </row>
    <row r="97" spans="1:5" ht="15.75">
      <c r="A97" s="815" t="s">
        <v>570</v>
      </c>
      <c r="B97" s="815"/>
      <c r="C97" s="815"/>
      <c r="D97" s="815"/>
      <c r="E97" s="815"/>
    </row>
    <row r="99" ht="15.75">
      <c r="A99" s="396" t="s">
        <v>571</v>
      </c>
    </row>
    <row r="100" ht="10.5" customHeight="1"/>
    <row r="101" spans="1:13" ht="15.75">
      <c r="A101" s="423" t="s">
        <v>572</v>
      </c>
      <c r="B101" s="822"/>
      <c r="C101" s="822"/>
      <c r="D101" s="822"/>
      <c r="E101" s="822"/>
      <c r="F101" s="791" t="s">
        <v>573</v>
      </c>
      <c r="G101" s="791"/>
      <c r="H101" s="791"/>
      <c r="I101" s="822"/>
      <c r="J101" s="822"/>
      <c r="K101" s="396" t="s">
        <v>574</v>
      </c>
      <c r="M101" s="426"/>
    </row>
    <row r="102" spans="2:16" ht="15.75">
      <c r="B102" s="791" t="s">
        <v>575</v>
      </c>
      <c r="C102" s="791"/>
      <c r="D102" s="791"/>
      <c r="E102" s="791"/>
      <c r="I102" s="823" t="s">
        <v>575</v>
      </c>
      <c r="J102" s="823"/>
      <c r="M102" s="423" t="s">
        <v>576</v>
      </c>
      <c r="N102" s="422"/>
      <c r="O102" s="422"/>
      <c r="P102" s="422"/>
    </row>
    <row r="103" spans="1:13" ht="32.25" customHeight="1">
      <c r="A103" s="816" t="s">
        <v>577</v>
      </c>
      <c r="B103" s="793"/>
      <c r="C103" s="793"/>
      <c r="D103" s="793"/>
      <c r="E103" s="793"/>
      <c r="F103" s="793"/>
      <c r="G103" s="793"/>
      <c r="H103" s="793"/>
      <c r="I103" s="793"/>
      <c r="J103" s="793"/>
      <c r="K103" s="793"/>
      <c r="L103" s="793"/>
      <c r="M103" s="793"/>
    </row>
    <row r="104" spans="1:13" ht="15.75">
      <c r="A104" s="793" t="s">
        <v>578</v>
      </c>
      <c r="B104" s="793"/>
      <c r="C104" s="822"/>
      <c r="D104" s="822"/>
      <c r="E104" s="822"/>
      <c r="F104" s="822"/>
      <c r="G104" s="791" t="s">
        <v>579</v>
      </c>
      <c r="H104" s="791"/>
      <c r="I104" s="791"/>
      <c r="J104" s="426"/>
      <c r="K104" s="791" t="s">
        <v>580</v>
      </c>
      <c r="L104" s="791"/>
      <c r="M104" s="791"/>
    </row>
    <row r="105" spans="3:10" ht="15.75">
      <c r="C105" s="791" t="s">
        <v>575</v>
      </c>
      <c r="D105" s="791"/>
      <c r="E105" s="791"/>
      <c r="F105" s="791"/>
      <c r="J105" s="423" t="s">
        <v>575</v>
      </c>
    </row>
    <row r="106" ht="15.75">
      <c r="A106" s="396" t="s">
        <v>581</v>
      </c>
    </row>
    <row r="108" spans="1:7" ht="15.75">
      <c r="A108" s="815" t="s">
        <v>582</v>
      </c>
      <c r="B108" s="815"/>
      <c r="C108" s="815"/>
      <c r="D108" s="815"/>
      <c r="E108" s="815"/>
      <c r="F108" s="815"/>
      <c r="G108" s="815"/>
    </row>
    <row r="110" spans="1:12" ht="15.75">
      <c r="A110" s="423" t="s">
        <v>572</v>
      </c>
      <c r="B110" s="822"/>
      <c r="C110" s="822"/>
      <c r="D110" s="822"/>
      <c r="E110" s="822"/>
      <c r="F110" s="423" t="s">
        <v>583</v>
      </c>
      <c r="G110" s="822"/>
      <c r="H110" s="822"/>
      <c r="I110" s="423" t="s">
        <v>584</v>
      </c>
      <c r="J110" s="426"/>
      <c r="K110" s="423" t="s">
        <v>585</v>
      </c>
      <c r="L110" s="426"/>
    </row>
    <row r="111" spans="2:12" ht="15.75">
      <c r="B111" s="791" t="s">
        <v>586</v>
      </c>
      <c r="C111" s="791"/>
      <c r="D111" s="791"/>
      <c r="E111" s="791"/>
      <c r="G111" s="823" t="s">
        <v>587</v>
      </c>
      <c r="H111" s="823"/>
      <c r="J111" s="423" t="s">
        <v>588</v>
      </c>
      <c r="L111" s="396" t="s">
        <v>560</v>
      </c>
    </row>
    <row r="113" spans="1:13" ht="15.75">
      <c r="A113" s="793" t="s">
        <v>589</v>
      </c>
      <c r="B113" s="793"/>
      <c r="C113" s="793"/>
      <c r="D113" s="793"/>
      <c r="E113" s="793"/>
      <c r="F113" s="793"/>
      <c r="G113" s="793"/>
      <c r="H113" s="793"/>
      <c r="I113" s="793"/>
      <c r="J113" s="793"/>
      <c r="K113" s="793"/>
      <c r="L113" s="793"/>
      <c r="M113" s="793"/>
    </row>
    <row r="114" spans="1:11" ht="15.75">
      <c r="A114" s="422" t="s">
        <v>590</v>
      </c>
      <c r="B114" s="822"/>
      <c r="C114" s="822"/>
      <c r="D114" s="822"/>
      <c r="E114" s="822"/>
      <c r="F114" s="396" t="s">
        <v>591</v>
      </c>
      <c r="J114" s="426"/>
      <c r="K114" s="396" t="s">
        <v>592</v>
      </c>
    </row>
    <row r="115" ht="15.75">
      <c r="J115" s="423" t="s">
        <v>593</v>
      </c>
    </row>
    <row r="117" spans="1:13" ht="16.5" thickBot="1">
      <c r="A117" s="427"/>
      <c r="B117" s="427"/>
      <c r="C117" s="427"/>
      <c r="D117" s="427"/>
      <c r="E117" s="427"/>
      <c r="F117" s="427"/>
      <c r="G117" s="427"/>
      <c r="H117" s="427"/>
      <c r="I117" s="427"/>
      <c r="J117" s="427"/>
      <c r="K117" s="427"/>
      <c r="L117" s="427"/>
      <c r="M117" s="427"/>
    </row>
    <row r="120" ht="15.75">
      <c r="A120" s="419" t="s">
        <v>594</v>
      </c>
    </row>
    <row r="122" spans="1:10" ht="15.75">
      <c r="A122" s="396" t="s">
        <v>595</v>
      </c>
      <c r="B122" s="822"/>
      <c r="C122" s="822"/>
      <c r="D122" s="822"/>
      <c r="E122" s="822"/>
      <c r="F122" s="822"/>
      <c r="G122" s="822"/>
      <c r="H122" s="822"/>
      <c r="I122" s="822"/>
      <c r="J122" s="396" t="s">
        <v>596</v>
      </c>
    </row>
    <row r="123" spans="2:9" ht="15.75">
      <c r="B123" s="823" t="s">
        <v>597</v>
      </c>
      <c r="C123" s="823"/>
      <c r="D123" s="823"/>
      <c r="E123" s="823"/>
      <c r="F123" s="823"/>
      <c r="G123" s="823"/>
      <c r="H123" s="823"/>
      <c r="I123" s="823"/>
    </row>
    <row r="125" ht="15.75">
      <c r="A125" s="396" t="s">
        <v>598</v>
      </c>
    </row>
    <row r="126" spans="1:8" ht="15.75">
      <c r="A126" s="822"/>
      <c r="B126" s="822"/>
      <c r="C126" s="822"/>
      <c r="D126" s="822"/>
      <c r="E126" s="822"/>
      <c r="F126" s="822"/>
      <c r="G126" s="822"/>
      <c r="H126" s="822"/>
    </row>
    <row r="127" spans="1:8" ht="15.75">
      <c r="A127" s="823" t="s">
        <v>599</v>
      </c>
      <c r="B127" s="823"/>
      <c r="C127" s="823"/>
      <c r="D127" s="823"/>
      <c r="E127" s="823"/>
      <c r="F127" s="823"/>
      <c r="G127" s="823"/>
      <c r="H127" s="823"/>
    </row>
    <row r="136" spans="1:13" ht="16.5" thickBot="1">
      <c r="A136" s="427"/>
      <c r="B136" s="427"/>
      <c r="C136" s="427"/>
      <c r="D136" s="427"/>
      <c r="E136" s="427"/>
      <c r="F136" s="427"/>
      <c r="G136" s="427"/>
      <c r="H136" s="427"/>
      <c r="I136" s="427"/>
      <c r="J136" s="427"/>
      <c r="K136" s="427"/>
      <c r="L136" s="427"/>
      <c r="M136" s="427"/>
    </row>
    <row r="137" spans="1:13" ht="15.75">
      <c r="A137" s="791" t="s">
        <v>455</v>
      </c>
      <c r="B137" s="791"/>
      <c r="C137" s="791"/>
      <c r="D137" s="791"/>
      <c r="E137" s="791"/>
      <c r="F137" s="791"/>
      <c r="G137" s="791"/>
      <c r="H137" s="791"/>
      <c r="I137" s="791"/>
      <c r="J137" s="791"/>
      <c r="K137" s="791"/>
      <c r="L137" s="791"/>
      <c r="M137" s="791"/>
    </row>
    <row r="138" ht="15.75">
      <c r="M138" s="424" t="s">
        <v>600</v>
      </c>
    </row>
  </sheetData>
  <sheetProtection password="CCA6" sheet="1" selectLockedCells="1"/>
  <mergeCells count="139">
    <mergeCell ref="B114:E114"/>
    <mergeCell ref="B122:I122"/>
    <mergeCell ref="B123:I123"/>
    <mergeCell ref="A126:H126"/>
    <mergeCell ref="A127:H127"/>
    <mergeCell ref="A137:M137"/>
    <mergeCell ref="B110:E110"/>
    <mergeCell ref="B111:E111"/>
    <mergeCell ref="G110:H110"/>
    <mergeCell ref="G111:H111"/>
    <mergeCell ref="A113:M113"/>
    <mergeCell ref="I101:J101"/>
    <mergeCell ref="I102:J102"/>
    <mergeCell ref="C105:F105"/>
    <mergeCell ref="G104:I104"/>
    <mergeCell ref="K104:M104"/>
    <mergeCell ref="A108:G108"/>
    <mergeCell ref="H93:I93"/>
    <mergeCell ref="A103:M103"/>
    <mergeCell ref="A104:B104"/>
    <mergeCell ref="C104:F104"/>
    <mergeCell ref="H94:I94"/>
    <mergeCell ref="C95:J95"/>
    <mergeCell ref="A97:E97"/>
    <mergeCell ref="B101:E101"/>
    <mergeCell ref="B102:E102"/>
    <mergeCell ref="F101:H101"/>
    <mergeCell ref="B88:J88"/>
    <mergeCell ref="K88:M88"/>
    <mergeCell ref="K90:M90"/>
    <mergeCell ref="K95:M95"/>
    <mergeCell ref="H90:I90"/>
    <mergeCell ref="H91:I91"/>
    <mergeCell ref="C92:J92"/>
    <mergeCell ref="K93:M93"/>
    <mergeCell ref="D93:E93"/>
    <mergeCell ref="F93:G93"/>
    <mergeCell ref="J55:K55"/>
    <mergeCell ref="J56:K56"/>
    <mergeCell ref="J57:K57"/>
    <mergeCell ref="J58:K58"/>
    <mergeCell ref="J59:K59"/>
    <mergeCell ref="J60:K60"/>
    <mergeCell ref="C55:I55"/>
    <mergeCell ref="C56:I56"/>
    <mergeCell ref="C57:I57"/>
    <mergeCell ref="C58:I58"/>
    <mergeCell ref="C59:I59"/>
    <mergeCell ref="C60:I60"/>
    <mergeCell ref="A26:M26"/>
    <mergeCell ref="A29:M29"/>
    <mergeCell ref="C37:J37"/>
    <mergeCell ref="C39:J39"/>
    <mergeCell ref="K39:L39"/>
    <mergeCell ref="K37:L37"/>
    <mergeCell ref="B30:M30"/>
    <mergeCell ref="A68:L68"/>
    <mergeCell ref="A70:H70"/>
    <mergeCell ref="A71:M71"/>
    <mergeCell ref="A74:B74"/>
    <mergeCell ref="C74:F74"/>
    <mergeCell ref="G74:I74"/>
    <mergeCell ref="K74:L74"/>
    <mergeCell ref="A73:B73"/>
    <mergeCell ref="C73:F73"/>
    <mergeCell ref="G73:I73"/>
    <mergeCell ref="K73:L73"/>
    <mergeCell ref="A75:B75"/>
    <mergeCell ref="A76:B76"/>
    <mergeCell ref="A77:B77"/>
    <mergeCell ref="A78:B78"/>
    <mergeCell ref="G77:I77"/>
    <mergeCell ref="G78:I78"/>
    <mergeCell ref="A79:B79"/>
    <mergeCell ref="C75:F75"/>
    <mergeCell ref="C76:F76"/>
    <mergeCell ref="C77:F77"/>
    <mergeCell ref="C78:F78"/>
    <mergeCell ref="A44:M44"/>
    <mergeCell ref="B49:M49"/>
    <mergeCell ref="C79:F79"/>
    <mergeCell ref="G75:I75"/>
    <mergeCell ref="G76:I76"/>
    <mergeCell ref="G79:I79"/>
    <mergeCell ref="K75:L75"/>
    <mergeCell ref="K76:L76"/>
    <mergeCell ref="K77:L77"/>
    <mergeCell ref="K78:L78"/>
    <mergeCell ref="K79:L79"/>
    <mergeCell ref="B81:L81"/>
    <mergeCell ref="B82:D82"/>
    <mergeCell ref="E82:F82"/>
    <mergeCell ref="K82:M82"/>
    <mergeCell ref="A24:M24"/>
    <mergeCell ref="A22:M22"/>
    <mergeCell ref="A32:M32"/>
    <mergeCell ref="C31:J31"/>
    <mergeCell ref="K23:L23"/>
    <mergeCell ref="K43:L43"/>
    <mergeCell ref="H8:M8"/>
    <mergeCell ref="C5:M5"/>
    <mergeCell ref="A10:M14"/>
    <mergeCell ref="A1:M1"/>
    <mergeCell ref="A2:M2"/>
    <mergeCell ref="A5:B5"/>
    <mergeCell ref="E7:G7"/>
    <mergeCell ref="B7:D7"/>
    <mergeCell ref="A3:M3"/>
    <mergeCell ref="A4:M4"/>
    <mergeCell ref="K21:L21"/>
    <mergeCell ref="K19:L19"/>
    <mergeCell ref="K17:L17"/>
    <mergeCell ref="A18:M18"/>
    <mergeCell ref="A20:M20"/>
    <mergeCell ref="H7:M7"/>
    <mergeCell ref="A9:M9"/>
    <mergeCell ref="A15:M15"/>
    <mergeCell ref="B16:M16"/>
    <mergeCell ref="B8:D8"/>
    <mergeCell ref="A28:M28"/>
    <mergeCell ref="K31:M31"/>
    <mergeCell ref="C43:J43"/>
    <mergeCell ref="A34:M34"/>
    <mergeCell ref="K36:L36"/>
    <mergeCell ref="C36:J36"/>
    <mergeCell ref="C41:J41"/>
    <mergeCell ref="K41:L41"/>
    <mergeCell ref="K35:L35"/>
    <mergeCell ref="K33:M33"/>
    <mergeCell ref="E83:F83"/>
    <mergeCell ref="K84:M84"/>
    <mergeCell ref="B86:J86"/>
    <mergeCell ref="K86:M86"/>
    <mergeCell ref="L65:M65"/>
    <mergeCell ref="A6:B6"/>
    <mergeCell ref="H6:M6"/>
    <mergeCell ref="K25:L25"/>
    <mergeCell ref="C33:J33"/>
    <mergeCell ref="C35:J35"/>
  </mergeCells>
  <printOptions/>
  <pageMargins left="0.699999988079071" right="0.699999988079071" top="0.75" bottom="0.75" header="0.30000001192092896" footer="0.30000001192092896"/>
  <pageSetup errors="blank" fitToHeight="2" fitToWidth="0" horizontalDpi="300" verticalDpi="300" orientation="portrait" scale="58"/>
  <headerFooter>
    <oddHeader>&amp;L&amp;D     &amp;T&amp;R
</oddHeader>
  </headerFooter>
  <rowBreaks count="1" manualBreakCount="1">
    <brk id="67" max="255" man="1"/>
  </rowBreaks>
  <colBreaks count="1" manualBreakCount="1">
    <brk id="13"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838" t="s">
        <v>601</v>
      </c>
      <c r="B1" s="838"/>
      <c r="C1" s="838"/>
      <c r="D1" s="838"/>
      <c r="E1" s="838"/>
      <c r="F1" s="838"/>
      <c r="G1" s="838"/>
      <c r="H1" s="838"/>
      <c r="I1" s="838"/>
    </row>
    <row r="2" spans="1:9" ht="30">
      <c r="A2" s="839" t="s">
        <v>602</v>
      </c>
      <c r="B2" s="839"/>
      <c r="C2" s="839"/>
      <c r="D2" s="839"/>
      <c r="E2" s="839"/>
      <c r="F2" s="839"/>
      <c r="G2" s="839"/>
      <c r="H2" s="839"/>
      <c r="I2" s="839"/>
    </row>
    <row r="3" spans="1:9" ht="14.25">
      <c r="A3" s="840"/>
      <c r="B3" s="840"/>
      <c r="C3" s="840"/>
      <c r="D3" s="840"/>
      <c r="E3" s="840"/>
      <c r="F3" s="840"/>
      <c r="G3" s="840"/>
      <c r="H3" s="840"/>
      <c r="I3" s="840"/>
    </row>
    <row r="4" spans="1:9" ht="12.75">
      <c r="A4" s="841"/>
      <c r="B4" s="841"/>
      <c r="C4" s="841"/>
      <c r="D4" s="841"/>
      <c r="E4" s="841"/>
      <c r="F4" s="841"/>
      <c r="G4" s="841"/>
      <c r="H4" s="841"/>
      <c r="I4" s="841"/>
    </row>
    <row r="5" spans="1:9" ht="15">
      <c r="A5" s="429" t="s">
        <v>572</v>
      </c>
      <c r="B5" s="842" t="str">
        <f>(eff_desc)</f>
        <v>CHI-HIGGINS CITY (2020)</v>
      </c>
      <c r="C5" s="842"/>
      <c r="D5" s="824" t="s">
        <v>603</v>
      </c>
      <c r="E5" s="824"/>
      <c r="F5" s="824"/>
      <c r="G5" s="824"/>
      <c r="H5" s="824"/>
      <c r="I5" s="824"/>
    </row>
    <row r="6" spans="1:9" ht="15">
      <c r="A6" s="824" t="s">
        <v>604</v>
      </c>
      <c r="B6" s="824"/>
      <c r="C6" s="824"/>
      <c r="D6" s="824"/>
      <c r="E6" s="824"/>
      <c r="F6" s="824"/>
      <c r="G6" s="836"/>
      <c r="H6" s="836"/>
      <c r="I6" s="429" t="s">
        <v>605</v>
      </c>
    </row>
    <row r="7" spans="1:9" ht="15">
      <c r="A7" s="824" t="s">
        <v>606</v>
      </c>
      <c r="B7" s="824"/>
      <c r="C7" s="824"/>
      <c r="D7" s="824"/>
      <c r="E7" s="824"/>
      <c r="F7" s="824"/>
      <c r="G7" s="824"/>
      <c r="H7" s="824"/>
      <c r="I7" s="824"/>
    </row>
    <row r="8" spans="1:9" ht="15">
      <c r="A8" s="824" t="s">
        <v>607</v>
      </c>
      <c r="B8" s="824"/>
      <c r="C8" s="824"/>
      <c r="D8" s="824"/>
      <c r="E8" s="824"/>
      <c r="F8" s="824"/>
      <c r="G8" s="824"/>
      <c r="H8" s="824"/>
      <c r="I8" s="824"/>
    </row>
    <row r="9" spans="1:9" ht="15">
      <c r="A9" s="824" t="s">
        <v>608</v>
      </c>
      <c r="B9" s="824"/>
      <c r="C9" s="824"/>
      <c r="D9" s="824"/>
      <c r="E9" s="824"/>
      <c r="F9" s="824"/>
      <c r="G9" s="824"/>
      <c r="H9" s="824"/>
      <c r="I9" s="824"/>
    </row>
    <row r="10" spans="1:9" ht="15">
      <c r="A10" s="824" t="s">
        <v>609</v>
      </c>
      <c r="B10" s="824"/>
      <c r="C10" s="824"/>
      <c r="D10" s="824"/>
      <c r="E10" s="824"/>
      <c r="F10" s="824"/>
      <c r="G10" s="824"/>
      <c r="H10" s="824"/>
      <c r="I10" s="824"/>
    </row>
    <row r="11" spans="1:9" ht="15">
      <c r="A11" s="824"/>
      <c r="B11" s="824"/>
      <c r="C11" s="824"/>
      <c r="D11" s="824"/>
      <c r="E11" s="824"/>
      <c r="F11" s="824"/>
      <c r="G11" s="824"/>
      <c r="H11" s="824"/>
      <c r="I11" s="824"/>
    </row>
    <row r="12" spans="1:9" ht="15">
      <c r="A12" s="824" t="s">
        <v>610</v>
      </c>
      <c r="B12" s="824"/>
      <c r="C12" s="824"/>
      <c r="D12" s="824"/>
      <c r="E12" s="824"/>
      <c r="F12" s="432"/>
      <c r="G12" s="433" t="s">
        <v>611</v>
      </c>
      <c r="H12" s="836"/>
      <c r="I12" s="836"/>
    </row>
    <row r="13" spans="1:9" ht="15">
      <c r="A13" s="824" t="s">
        <v>612</v>
      </c>
      <c r="B13" s="824"/>
      <c r="C13" s="824"/>
      <c r="D13" s="824"/>
      <c r="E13" s="824"/>
      <c r="F13" s="434"/>
      <c r="G13" s="433" t="s">
        <v>611</v>
      </c>
      <c r="H13" s="837"/>
      <c r="I13" s="837"/>
    </row>
    <row r="14" spans="1:9" ht="15">
      <c r="A14" s="824" t="s">
        <v>613</v>
      </c>
      <c r="B14" s="824"/>
      <c r="C14" s="824"/>
      <c r="D14" s="824"/>
      <c r="E14" s="824"/>
      <c r="F14" s="824"/>
      <c r="G14" s="824"/>
      <c r="H14" s="824"/>
      <c r="I14" s="824"/>
    </row>
    <row r="15" spans="1:9" ht="15">
      <c r="A15" s="824"/>
      <c r="B15" s="824"/>
      <c r="C15" s="824"/>
      <c r="D15" s="824"/>
      <c r="E15" s="824"/>
      <c r="F15" s="824"/>
      <c r="G15" s="824"/>
      <c r="H15" s="824"/>
      <c r="I15" s="824"/>
    </row>
    <row r="16" spans="1:9" ht="15">
      <c r="A16" s="429" t="s">
        <v>614</v>
      </c>
      <c r="B16" s="836"/>
      <c r="C16" s="836"/>
      <c r="D16" s="836"/>
      <c r="E16" s="836"/>
      <c r="F16" s="836"/>
      <c r="G16" s="836"/>
      <c r="H16" s="836"/>
      <c r="I16" s="836"/>
    </row>
    <row r="17" spans="1:9" ht="15">
      <c r="A17" s="429" t="s">
        <v>615</v>
      </c>
      <c r="B17" s="429"/>
      <c r="C17" s="837"/>
      <c r="D17" s="837"/>
      <c r="E17" s="837"/>
      <c r="F17" s="837"/>
      <c r="G17" s="837"/>
      <c r="H17" s="837"/>
      <c r="I17" s="837"/>
    </row>
    <row r="18" spans="1:9" ht="15">
      <c r="A18" s="429" t="s">
        <v>616</v>
      </c>
      <c r="B18" s="429"/>
      <c r="C18" s="429"/>
      <c r="D18" s="837"/>
      <c r="E18" s="837"/>
      <c r="F18" s="837"/>
      <c r="G18" s="837"/>
      <c r="H18" s="837"/>
      <c r="I18" s="837"/>
    </row>
    <row r="19" spans="1:9" ht="15">
      <c r="A19" s="429" t="s">
        <v>617</v>
      </c>
      <c r="B19" s="429"/>
      <c r="C19" s="836"/>
      <c r="D19" s="836"/>
      <c r="E19" s="836"/>
      <c r="F19" s="836"/>
      <c r="G19" s="836"/>
      <c r="H19" s="836"/>
      <c r="I19" s="836"/>
    </row>
    <row r="20" spans="1:9" ht="15">
      <c r="A20" s="824"/>
      <c r="B20" s="824"/>
      <c r="C20" s="824"/>
      <c r="D20" s="824"/>
      <c r="E20" s="824"/>
      <c r="F20" s="824"/>
      <c r="G20" s="824"/>
      <c r="H20" s="824"/>
      <c r="I20" s="824"/>
    </row>
    <row r="21" spans="1:9" ht="15">
      <c r="A21" s="824" t="s">
        <v>618</v>
      </c>
      <c r="B21" s="824"/>
      <c r="C21" s="824"/>
      <c r="D21" s="824"/>
      <c r="E21" s="824"/>
      <c r="F21" s="824"/>
      <c r="G21" s="430">
        <f>SUM(eff_txyr)</f>
        <v>2019</v>
      </c>
      <c r="H21" s="433" t="s">
        <v>619</v>
      </c>
      <c r="I21" s="435" t="s">
        <v>523</v>
      </c>
    </row>
    <row r="22" spans="1:9" ht="15">
      <c r="A22" s="824"/>
      <c r="B22" s="824"/>
      <c r="C22" s="824"/>
      <c r="D22" s="824"/>
      <c r="E22" s="824"/>
      <c r="F22" s="824"/>
      <c r="G22" s="824"/>
      <c r="H22" s="824"/>
      <c r="I22" s="824"/>
    </row>
    <row r="23" spans="1:9" ht="15">
      <c r="A23" s="824" t="s">
        <v>620</v>
      </c>
      <c r="B23" s="824"/>
      <c r="C23" s="824"/>
      <c r="D23" s="824"/>
      <c r="E23" s="824"/>
      <c r="F23" s="824"/>
      <c r="G23" s="824"/>
      <c r="H23" s="832" t="s">
        <v>523</v>
      </c>
      <c r="I23" s="832"/>
    </row>
    <row r="24" spans="1:9" ht="15">
      <c r="A24" s="429" t="s">
        <v>621</v>
      </c>
      <c r="B24" s="429"/>
      <c r="C24" s="429"/>
      <c r="D24" s="429"/>
      <c r="E24" s="429"/>
      <c r="F24" s="429"/>
      <c r="G24" s="429"/>
      <c r="H24" s="833" t="s">
        <v>523</v>
      </c>
      <c r="I24" s="833"/>
    </row>
    <row r="25" spans="1:9" ht="15">
      <c r="A25" s="830"/>
      <c r="B25" s="830"/>
      <c r="C25" s="830"/>
      <c r="D25" s="830"/>
      <c r="E25" s="830"/>
      <c r="F25" s="830"/>
      <c r="G25" s="830"/>
      <c r="H25" s="830"/>
      <c r="I25" s="830"/>
    </row>
    <row r="26" spans="1:9" ht="15">
      <c r="A26" s="834"/>
      <c r="B26" s="834"/>
      <c r="C26" s="834"/>
      <c r="D26" s="834"/>
      <c r="E26" s="834"/>
      <c r="F26" s="834"/>
      <c r="G26" s="834"/>
      <c r="H26" s="834"/>
      <c r="I26" s="834"/>
    </row>
    <row r="27" spans="1:9" ht="15">
      <c r="A27" s="835"/>
      <c r="B27" s="835"/>
      <c r="C27" s="835"/>
      <c r="D27" s="835"/>
      <c r="E27" s="835"/>
      <c r="F27" s="835"/>
      <c r="G27" s="835"/>
      <c r="H27" s="835"/>
      <c r="I27" s="835"/>
    </row>
    <row r="28" spans="1:9" ht="15">
      <c r="A28" s="824" t="s">
        <v>618</v>
      </c>
      <c r="B28" s="824"/>
      <c r="C28" s="824"/>
      <c r="D28" s="824"/>
      <c r="E28" s="824"/>
      <c r="F28" s="824"/>
      <c r="G28" s="430">
        <f>SUM(eff_apyr)</f>
        <v>2020</v>
      </c>
      <c r="H28" s="433" t="s">
        <v>622</v>
      </c>
      <c r="I28" s="435" t="s">
        <v>523</v>
      </c>
    </row>
    <row r="29" spans="1:9" ht="15">
      <c r="A29" s="824" t="s">
        <v>623</v>
      </c>
      <c r="B29" s="824"/>
      <c r="C29" s="824"/>
      <c r="D29" s="824"/>
      <c r="E29" s="824"/>
      <c r="F29" s="824"/>
      <c r="G29" s="832" t="s">
        <v>523</v>
      </c>
      <c r="H29" s="832"/>
      <c r="I29" s="832"/>
    </row>
    <row r="30" spans="1:12" ht="15">
      <c r="A30" s="824" t="s">
        <v>624</v>
      </c>
      <c r="B30" s="824"/>
      <c r="C30" s="824"/>
      <c r="D30" s="824"/>
      <c r="E30" s="824"/>
      <c r="F30" s="824"/>
      <c r="G30" s="824"/>
      <c r="H30" s="824"/>
      <c r="I30" s="436" t="s">
        <v>523</v>
      </c>
      <c r="L30" s="437"/>
    </row>
    <row r="31" spans="1:9" ht="15">
      <c r="A31" s="830"/>
      <c r="B31" s="830"/>
      <c r="C31" s="830"/>
      <c r="D31" s="830"/>
      <c r="E31" s="830"/>
      <c r="F31" s="830"/>
      <c r="G31" s="830"/>
      <c r="H31" s="830"/>
      <c r="I31" s="830"/>
    </row>
    <row r="32" spans="1:9" ht="15">
      <c r="A32" s="831"/>
      <c r="B32" s="831"/>
      <c r="C32" s="831"/>
      <c r="D32" s="831"/>
      <c r="E32" s="831"/>
      <c r="F32" s="831"/>
      <c r="G32" s="831"/>
      <c r="H32" s="831"/>
      <c r="I32" s="831"/>
    </row>
    <row r="33" spans="1:9" ht="14.25" customHeight="1">
      <c r="A33" s="824" t="s">
        <v>625</v>
      </c>
      <c r="B33" s="824"/>
      <c r="C33" s="824"/>
      <c r="D33" s="824"/>
      <c r="E33" s="824"/>
      <c r="F33" s="824"/>
      <c r="G33" s="435" t="s">
        <v>523</v>
      </c>
      <c r="H33" s="827" t="s">
        <v>626</v>
      </c>
      <c r="I33" s="827"/>
    </row>
    <row r="34" spans="1:9" ht="13.5" customHeight="1">
      <c r="A34" s="824" t="s">
        <v>627</v>
      </c>
      <c r="B34" s="824"/>
      <c r="C34" s="824"/>
      <c r="D34" s="824"/>
      <c r="E34" s="824"/>
      <c r="F34" s="824"/>
      <c r="G34" s="832" t="s">
        <v>523</v>
      </c>
      <c r="H34" s="832"/>
      <c r="I34" s="832"/>
    </row>
    <row r="35" spans="1:9" ht="15">
      <c r="A35" s="824"/>
      <c r="B35" s="824"/>
      <c r="C35" s="824"/>
      <c r="D35" s="824"/>
      <c r="E35" s="824"/>
      <c r="F35" s="824"/>
      <c r="G35" s="824"/>
      <c r="H35" s="824"/>
      <c r="I35" s="824"/>
    </row>
    <row r="36" spans="1:9" ht="15" customHeight="1">
      <c r="A36" s="824" t="s">
        <v>628</v>
      </c>
      <c r="B36" s="824"/>
      <c r="C36" s="824"/>
      <c r="D36" s="824"/>
      <c r="E36" s="824"/>
      <c r="F36" s="824"/>
      <c r="G36" s="824"/>
      <c r="H36" s="824"/>
      <c r="I36" s="824"/>
    </row>
    <row r="37" spans="1:9" ht="15">
      <c r="A37" s="824"/>
      <c r="B37" s="824"/>
      <c r="C37" s="824"/>
      <c r="D37" s="824"/>
      <c r="E37" s="824"/>
      <c r="F37" s="824"/>
      <c r="G37" s="824"/>
      <c r="H37" s="824"/>
      <c r="I37" s="824"/>
    </row>
    <row r="38" spans="1:9" ht="15">
      <c r="A38" s="827" t="s">
        <v>629</v>
      </c>
      <c r="B38" s="827"/>
      <c r="C38" s="827"/>
      <c r="D38" s="827"/>
      <c r="E38" s="827"/>
      <c r="F38" s="827"/>
      <c r="G38" s="827"/>
      <c r="H38" s="827"/>
      <c r="I38" s="827"/>
    </row>
    <row r="39" spans="1:9" ht="15">
      <c r="A39" s="824"/>
      <c r="B39" s="824"/>
      <c r="C39" s="824"/>
      <c r="D39" s="824"/>
      <c r="E39" s="824"/>
      <c r="F39" s="824"/>
      <c r="G39" s="824"/>
      <c r="H39" s="824"/>
      <c r="I39" s="824"/>
    </row>
    <row r="40" spans="1:9" ht="14.25">
      <c r="A40" s="828" t="s">
        <v>630</v>
      </c>
      <c r="B40" s="828"/>
      <c r="C40" s="828"/>
      <c r="D40" s="828"/>
      <c r="E40" s="828"/>
      <c r="F40" s="828"/>
      <c r="G40" s="828"/>
      <c r="H40" s="828"/>
      <c r="I40" s="828"/>
    </row>
    <row r="41" spans="1:9" ht="15">
      <c r="A41" s="429" t="s">
        <v>572</v>
      </c>
      <c r="B41" s="432"/>
      <c r="C41" s="429" t="s">
        <v>631</v>
      </c>
      <c r="D41" s="432"/>
      <c r="E41" s="429" t="s">
        <v>632</v>
      </c>
      <c r="F41" s="432"/>
      <c r="G41" s="433" t="s">
        <v>633</v>
      </c>
      <c r="H41" s="432"/>
      <c r="I41" s="429" t="s">
        <v>634</v>
      </c>
    </row>
    <row r="42" spans="1:9" ht="15">
      <c r="A42" s="824" t="s">
        <v>635</v>
      </c>
      <c r="B42" s="824"/>
      <c r="C42" s="824"/>
      <c r="D42" s="824"/>
      <c r="E42" s="824"/>
      <c r="F42" s="824"/>
      <c r="G42" s="824"/>
      <c r="H42" s="824"/>
      <c r="I42" s="824"/>
    </row>
    <row r="43" spans="1:13" ht="15">
      <c r="A43" s="824" t="s">
        <v>636</v>
      </c>
      <c r="B43" s="829"/>
      <c r="C43" s="829"/>
      <c r="D43" s="829"/>
      <c r="E43" s="829"/>
      <c r="F43" s="829"/>
      <c r="G43" s="829"/>
      <c r="H43" s="829"/>
      <c r="I43" s="829"/>
      <c r="J43" s="223"/>
      <c r="K43" s="223"/>
      <c r="L43" s="223"/>
      <c r="M43" s="223"/>
    </row>
    <row r="44" spans="1:9" ht="15">
      <c r="A44" s="830"/>
      <c r="B44" s="830"/>
      <c r="C44" s="830"/>
      <c r="D44" s="830"/>
      <c r="E44" s="830"/>
      <c r="F44" s="830"/>
      <c r="G44" s="830"/>
      <c r="H44" s="830"/>
      <c r="I44" s="830"/>
    </row>
    <row r="45" spans="1:9" ht="15">
      <c r="A45" s="831"/>
      <c r="B45" s="831"/>
      <c r="C45" s="831"/>
      <c r="D45" s="831"/>
      <c r="E45" s="831"/>
      <c r="F45" s="831"/>
      <c r="G45" s="831"/>
      <c r="H45" s="831"/>
      <c r="I45" s="831"/>
    </row>
    <row r="46" spans="1:9" ht="15">
      <c r="A46" s="824" t="s">
        <v>637</v>
      </c>
      <c r="B46" s="824"/>
      <c r="C46" s="824"/>
      <c r="D46" s="824"/>
      <c r="E46" s="824"/>
      <c r="F46" s="824"/>
      <c r="G46" s="824"/>
      <c r="H46" s="824"/>
      <c r="I46" s="824"/>
    </row>
    <row r="47" spans="1:9" ht="15">
      <c r="A47" s="824"/>
      <c r="B47" s="824"/>
      <c r="C47" s="824"/>
      <c r="D47" s="824"/>
      <c r="E47" s="824"/>
      <c r="F47" s="824"/>
      <c r="G47" s="824"/>
      <c r="H47" s="824"/>
      <c r="I47" s="824"/>
    </row>
    <row r="48" spans="1:9" ht="15">
      <c r="A48" s="824" t="s">
        <v>638</v>
      </c>
      <c r="B48" s="824"/>
      <c r="C48" s="824"/>
      <c r="D48" s="824"/>
      <c r="E48" s="824"/>
      <c r="F48" s="824"/>
      <c r="G48" s="824"/>
      <c r="H48" s="824"/>
      <c r="I48" s="824"/>
    </row>
    <row r="49" spans="1:9" ht="15">
      <c r="A49" s="824" t="s">
        <v>639</v>
      </c>
      <c r="B49" s="824"/>
      <c r="C49" s="824"/>
      <c r="D49" s="824"/>
      <c r="E49" s="824"/>
      <c r="F49" s="824"/>
      <c r="G49" s="824"/>
      <c r="H49" s="824"/>
      <c r="I49" s="824"/>
    </row>
    <row r="50" spans="1:9" ht="15">
      <c r="A50" s="825" t="s">
        <v>640</v>
      </c>
      <c r="B50" s="825"/>
      <c r="C50" s="825"/>
      <c r="D50" s="825"/>
      <c r="E50" s="825"/>
      <c r="F50" s="825"/>
      <c r="G50" s="825"/>
      <c r="H50" s="825"/>
      <c r="I50" s="825"/>
    </row>
    <row r="51" spans="1:9" ht="14.25">
      <c r="A51" s="826" t="s">
        <v>641</v>
      </c>
      <c r="B51" s="826"/>
      <c r="C51" s="826"/>
      <c r="D51" s="826"/>
      <c r="E51" s="826"/>
      <c r="F51" s="826"/>
      <c r="G51" s="826"/>
      <c r="H51" s="826"/>
      <c r="I51" s="826"/>
    </row>
    <row r="52" spans="1:9" ht="15">
      <c r="A52" s="825" t="s">
        <v>642</v>
      </c>
      <c r="B52" s="825"/>
      <c r="C52" s="825"/>
      <c r="D52" s="825"/>
      <c r="E52" s="825"/>
      <c r="F52" s="825"/>
      <c r="G52" s="825"/>
      <c r="H52" s="825"/>
      <c r="I52" s="8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825" t="s">
        <v>643</v>
      </c>
      <c r="B1" s="825"/>
      <c r="C1" s="825"/>
      <c r="D1" s="825"/>
      <c r="E1" s="825"/>
      <c r="F1" s="825"/>
      <c r="G1" s="825"/>
      <c r="H1" s="825"/>
      <c r="I1" s="825"/>
    </row>
    <row r="2" spans="1:9" ht="33">
      <c r="A2" s="807" t="s">
        <v>644</v>
      </c>
      <c r="B2" s="807"/>
      <c r="C2" s="807"/>
      <c r="D2" s="807"/>
      <c r="E2" s="807"/>
      <c r="F2" s="807"/>
      <c r="G2" s="807"/>
      <c r="H2" s="807"/>
      <c r="I2" s="807"/>
    </row>
    <row r="3" spans="1:9" ht="12.75">
      <c r="A3" s="843"/>
      <c r="B3" s="843"/>
      <c r="C3" s="843"/>
      <c r="D3" s="843"/>
      <c r="E3" s="843"/>
      <c r="F3" s="843"/>
      <c r="G3" s="843"/>
      <c r="H3" s="843"/>
      <c r="I3" s="843"/>
    </row>
    <row r="4" spans="1:9" ht="12.75">
      <c r="A4" s="2" t="s">
        <v>572</v>
      </c>
      <c r="B4" s="846" t="str">
        <f>(eff_desc)</f>
        <v>CHI-HIGGINS CITY (2020)</v>
      </c>
      <c r="C4" s="846"/>
      <c r="D4" s="846"/>
      <c r="E4" s="846"/>
      <c r="F4" s="846"/>
      <c r="G4" s="846"/>
      <c r="H4" s="846"/>
      <c r="I4" s="846"/>
    </row>
    <row r="5" spans="1:9" ht="12.75">
      <c r="A5" s="843" t="s">
        <v>645</v>
      </c>
      <c r="B5" s="843"/>
      <c r="C5" s="843"/>
      <c r="D5" s="843"/>
      <c r="E5" s="843"/>
      <c r="F5" s="843"/>
      <c r="G5" s="843"/>
      <c r="H5" s="843"/>
      <c r="I5" s="843"/>
    </row>
    <row r="6" spans="1:9" ht="12.75">
      <c r="A6" s="440"/>
      <c r="B6" s="440"/>
      <c r="C6" s="440"/>
      <c r="D6" s="440"/>
      <c r="E6" s="440"/>
      <c r="F6" s="440"/>
      <c r="G6" s="440"/>
      <c r="H6" s="440"/>
      <c r="I6" s="440"/>
    </row>
    <row r="7" spans="1:9" ht="15">
      <c r="A7" s="841" t="s">
        <v>646</v>
      </c>
      <c r="B7" s="841"/>
      <c r="C7" s="841"/>
      <c r="D7" s="431"/>
      <c r="E7" s="440" t="s">
        <v>647</v>
      </c>
      <c r="F7" s="442"/>
      <c r="G7" s="841" t="s">
        <v>648</v>
      </c>
      <c r="H7" s="841"/>
      <c r="I7" s="841"/>
    </row>
    <row r="8" spans="1:9" ht="12.75">
      <c r="A8" s="843"/>
      <c r="B8" s="843"/>
      <c r="C8" s="843"/>
      <c r="D8" s="443" t="s">
        <v>649</v>
      </c>
      <c r="E8" s="444"/>
      <c r="F8" s="444" t="s">
        <v>650</v>
      </c>
      <c r="G8" s="843"/>
      <c r="H8" s="843"/>
      <c r="I8" s="843"/>
    </row>
    <row r="9" spans="1:9" ht="12.75">
      <c r="A9" s="439"/>
      <c r="B9" s="439"/>
      <c r="C9" s="439"/>
      <c r="D9" s="439"/>
      <c r="E9" s="444"/>
      <c r="F9" s="445"/>
      <c r="G9" s="439"/>
      <c r="H9" s="439"/>
      <c r="I9" s="439"/>
    </row>
    <row r="10" spans="1:9" ht="12.75">
      <c r="A10" s="841" t="s">
        <v>651</v>
      </c>
      <c r="B10" s="841"/>
      <c r="C10" s="841"/>
      <c r="D10" s="841"/>
      <c r="E10" s="846" t="str">
        <f>(eff_desc)</f>
        <v>CHI-HIGGINS CITY (2020)</v>
      </c>
      <c r="F10" s="846"/>
      <c r="G10" s="846"/>
      <c r="H10" s="841" t="s">
        <v>652</v>
      </c>
      <c r="I10" s="841"/>
    </row>
    <row r="11" spans="1:9" ht="12.75">
      <c r="A11" s="843"/>
      <c r="B11" s="843"/>
      <c r="C11" s="843"/>
      <c r="D11" s="843"/>
      <c r="E11" s="845" t="s">
        <v>645</v>
      </c>
      <c r="F11" s="845"/>
      <c r="G11" s="845"/>
      <c r="H11" s="843"/>
      <c r="I11" s="843"/>
    </row>
    <row r="12" spans="1:9" ht="12.75">
      <c r="A12" s="439"/>
      <c r="B12" s="439"/>
      <c r="C12" s="439"/>
      <c r="D12" s="439"/>
      <c r="E12" s="440"/>
      <c r="F12" s="439"/>
      <c r="G12" s="439"/>
      <c r="H12" s="439"/>
      <c r="I12" s="439"/>
    </row>
    <row r="13" spans="1:9" ht="15">
      <c r="A13" s="824" t="s">
        <v>653</v>
      </c>
      <c r="B13" s="824"/>
      <c r="C13" s="824"/>
      <c r="D13" s="824"/>
      <c r="E13" s="836"/>
      <c r="F13" s="836"/>
      <c r="G13" s="836"/>
      <c r="H13" s="836"/>
      <c r="I13" s="446" t="s">
        <v>654</v>
      </c>
    </row>
    <row r="14" spans="1:9" ht="14.25">
      <c r="A14" s="840"/>
      <c r="B14" s="840"/>
      <c r="C14" s="840"/>
      <c r="D14" s="840"/>
      <c r="E14" s="841" t="s">
        <v>655</v>
      </c>
      <c r="F14" s="841"/>
      <c r="G14" s="841"/>
      <c r="H14" s="841"/>
      <c r="I14" s="841"/>
    </row>
    <row r="15" spans="1:9" ht="14.25">
      <c r="A15" s="840"/>
      <c r="B15" s="840"/>
      <c r="C15" s="840"/>
      <c r="D15" s="840"/>
      <c r="E15" s="841" t="s">
        <v>656</v>
      </c>
      <c r="F15" s="841"/>
      <c r="G15" s="841"/>
      <c r="H15" s="841"/>
      <c r="I15" s="841"/>
    </row>
    <row r="16" spans="1:9" ht="14.25">
      <c r="A16" s="428"/>
      <c r="B16" s="428"/>
      <c r="C16" s="428"/>
      <c r="D16" s="428"/>
      <c r="E16" s="441"/>
      <c r="F16" s="441"/>
      <c r="G16" s="441"/>
      <c r="H16" s="441"/>
      <c r="I16" s="441"/>
    </row>
    <row r="17" spans="1:9" ht="15">
      <c r="A17" s="841" t="s">
        <v>657</v>
      </c>
      <c r="B17" s="841"/>
      <c r="C17" s="841"/>
      <c r="D17" s="841"/>
      <c r="E17" s="841"/>
      <c r="F17" s="841"/>
      <c r="G17" s="836"/>
      <c r="H17" s="836"/>
      <c r="I17" s="836"/>
    </row>
    <row r="18" spans="1:9" ht="12.75">
      <c r="A18" s="843"/>
      <c r="B18" s="843"/>
      <c r="C18" s="843"/>
      <c r="D18" s="843"/>
      <c r="E18" s="843"/>
      <c r="F18" s="843"/>
      <c r="G18" s="845" t="s">
        <v>658</v>
      </c>
      <c r="H18" s="845"/>
      <c r="I18" s="845"/>
    </row>
    <row r="19" spans="1:9" ht="12.75">
      <c r="A19" s="439"/>
      <c r="B19" s="439"/>
      <c r="C19" s="439"/>
      <c r="D19" s="439"/>
      <c r="E19" s="439"/>
      <c r="F19" s="439"/>
      <c r="G19" s="439"/>
      <c r="H19" s="439"/>
      <c r="I19" s="439"/>
    </row>
    <row r="20" spans="1:9" ht="15">
      <c r="A20" s="841" t="s">
        <v>659</v>
      </c>
      <c r="B20" s="841"/>
      <c r="C20" s="841"/>
      <c r="D20" s="841"/>
      <c r="E20" s="836"/>
      <c r="F20" s="836"/>
      <c r="G20" s="836"/>
      <c r="H20" s="836"/>
      <c r="I20" s="445" t="s">
        <v>596</v>
      </c>
    </row>
    <row r="21" spans="1:9" ht="14.25">
      <c r="A21" s="840"/>
      <c r="B21" s="840"/>
      <c r="C21" s="840"/>
      <c r="D21" s="840"/>
      <c r="E21" s="845" t="s">
        <v>660</v>
      </c>
      <c r="F21" s="845"/>
      <c r="G21" s="845"/>
      <c r="H21" s="845"/>
      <c r="I21" s="447"/>
    </row>
    <row r="22" spans="1:9" ht="12.75">
      <c r="A22" s="843"/>
      <c r="B22" s="843"/>
      <c r="C22" s="843"/>
      <c r="D22" s="843"/>
      <c r="E22" s="843" t="s">
        <v>661</v>
      </c>
      <c r="F22" s="843"/>
      <c r="G22" s="843"/>
      <c r="H22" s="843"/>
      <c r="I22" s="444"/>
    </row>
    <row r="23" spans="1:9" ht="12.75">
      <c r="A23" s="439"/>
      <c r="B23" s="439"/>
      <c r="C23" s="439"/>
      <c r="D23" s="439"/>
      <c r="E23" s="440"/>
      <c r="F23" s="439"/>
      <c r="G23" s="439"/>
      <c r="H23" s="439"/>
      <c r="I23" s="444"/>
    </row>
    <row r="24" spans="1:9" ht="15">
      <c r="A24" s="445" t="s">
        <v>662</v>
      </c>
      <c r="B24" s="444"/>
      <c r="C24" s="444"/>
      <c r="D24" s="440"/>
      <c r="E24" s="444"/>
      <c r="F24" s="444"/>
      <c r="G24" s="836"/>
      <c r="H24" s="836"/>
      <c r="I24" s="836"/>
    </row>
    <row r="25" spans="1:9" ht="12.75">
      <c r="A25" s="843"/>
      <c r="B25" s="843"/>
      <c r="C25" s="843"/>
      <c r="D25" s="843"/>
      <c r="E25" s="843"/>
      <c r="F25" s="843"/>
      <c r="G25" s="845" t="s">
        <v>663</v>
      </c>
      <c r="H25" s="845"/>
      <c r="I25" s="845"/>
    </row>
    <row r="26" spans="1:9" ht="12.75">
      <c r="A26" s="440"/>
      <c r="B26" s="440"/>
      <c r="C26" s="440"/>
      <c r="D26" s="440"/>
      <c r="E26" s="440"/>
      <c r="F26" s="440"/>
      <c r="G26" s="440"/>
      <c r="H26" s="440"/>
      <c r="I26" s="440"/>
    </row>
    <row r="27" spans="1:9" ht="12.75">
      <c r="A27" s="841" t="s">
        <v>664</v>
      </c>
      <c r="B27" s="841"/>
      <c r="C27" s="841"/>
      <c r="D27" s="841"/>
      <c r="E27" s="841"/>
      <c r="F27" s="841"/>
      <c r="G27" s="841"/>
      <c r="H27" s="841"/>
      <c r="I27" s="841"/>
    </row>
    <row r="28" spans="1:9" ht="15">
      <c r="A28" s="841" t="s">
        <v>665</v>
      </c>
      <c r="B28" s="841"/>
      <c r="C28" s="836"/>
      <c r="D28" s="836"/>
      <c r="E28" s="836"/>
      <c r="F28" s="836"/>
      <c r="G28" s="836"/>
      <c r="H28" s="836"/>
      <c r="I28" s="445" t="s">
        <v>596</v>
      </c>
    </row>
    <row r="29" spans="1:9" ht="12.75">
      <c r="A29" s="843"/>
      <c r="B29" s="843"/>
      <c r="C29" s="841" t="s">
        <v>666</v>
      </c>
      <c r="D29" s="841"/>
      <c r="E29" s="841"/>
      <c r="F29" s="841"/>
      <c r="G29" s="841"/>
      <c r="H29" s="841"/>
      <c r="I29" s="841"/>
    </row>
    <row r="30" spans="1:9" ht="12.75">
      <c r="A30" s="843"/>
      <c r="B30" s="843"/>
      <c r="C30" s="843" t="s">
        <v>667</v>
      </c>
      <c r="D30" s="843"/>
      <c r="E30" s="843"/>
      <c r="F30" s="843"/>
      <c r="G30" s="843"/>
      <c r="H30" s="843"/>
      <c r="I30" s="444"/>
    </row>
    <row r="31" spans="1:9" ht="12.75">
      <c r="A31" s="439"/>
      <c r="B31" s="439"/>
      <c r="C31" s="440"/>
      <c r="D31" s="439"/>
      <c r="E31" s="439"/>
      <c r="F31" s="439"/>
      <c r="G31" s="439"/>
      <c r="H31" s="439"/>
      <c r="I31" s="444"/>
    </row>
    <row r="32" spans="1:9" ht="15">
      <c r="A32" s="841" t="s">
        <v>662</v>
      </c>
      <c r="B32" s="841"/>
      <c r="C32" s="841"/>
      <c r="D32" s="841"/>
      <c r="E32" s="841"/>
      <c r="F32" s="841"/>
      <c r="G32" s="836"/>
      <c r="H32" s="836"/>
      <c r="I32" s="836"/>
    </row>
    <row r="33" spans="1:9" ht="12.75">
      <c r="A33" s="843"/>
      <c r="B33" s="843"/>
      <c r="C33" s="843"/>
      <c r="D33" s="843"/>
      <c r="E33" s="843"/>
      <c r="F33" s="843"/>
      <c r="G33" s="845" t="s">
        <v>663</v>
      </c>
      <c r="H33" s="845"/>
      <c r="I33" s="845"/>
    </row>
    <row r="34" spans="1:9" ht="12.75">
      <c r="A34" s="439"/>
      <c r="B34" s="439"/>
      <c r="C34" s="439"/>
      <c r="D34" s="439"/>
      <c r="E34" s="439"/>
      <c r="F34" s="439"/>
      <c r="G34" s="439"/>
      <c r="H34" s="439"/>
      <c r="I34" s="439"/>
    </row>
    <row r="35" spans="1:9" ht="12.75">
      <c r="A35" s="841" t="s">
        <v>668</v>
      </c>
      <c r="B35" s="841"/>
      <c r="C35" s="841"/>
      <c r="D35" s="841"/>
      <c r="E35" s="841"/>
      <c r="F35" s="841"/>
      <c r="G35" s="841"/>
      <c r="H35" s="841"/>
      <c r="I35" s="841"/>
    </row>
    <row r="36" spans="1:9" ht="15">
      <c r="A36" s="841" t="s">
        <v>665</v>
      </c>
      <c r="B36" s="841"/>
      <c r="C36" s="836"/>
      <c r="D36" s="836"/>
      <c r="E36" s="836"/>
      <c r="F36" s="836"/>
      <c r="G36" s="836"/>
      <c r="H36" s="836"/>
      <c r="I36" s="445" t="s">
        <v>596</v>
      </c>
    </row>
    <row r="37" spans="1:9" ht="12.75">
      <c r="A37" s="843"/>
      <c r="B37" s="843"/>
      <c r="C37" s="845" t="s">
        <v>669</v>
      </c>
      <c r="D37" s="845"/>
      <c r="E37" s="845"/>
      <c r="F37" s="845"/>
      <c r="G37" s="845"/>
      <c r="H37" s="845"/>
      <c r="I37" s="444"/>
    </row>
    <row r="38" spans="1:9" ht="12.75">
      <c r="A38" s="843"/>
      <c r="B38" s="843"/>
      <c r="C38" s="843" t="s">
        <v>670</v>
      </c>
      <c r="D38" s="843"/>
      <c r="E38" s="843"/>
      <c r="F38" s="843"/>
      <c r="G38" s="843"/>
      <c r="H38" s="843"/>
      <c r="I38" s="444"/>
    </row>
    <row r="39" spans="1:9" ht="12.75">
      <c r="A39" s="440"/>
      <c r="B39" s="440"/>
      <c r="C39" s="440"/>
      <c r="D39" s="439"/>
      <c r="E39" s="439"/>
      <c r="F39" s="439"/>
      <c r="G39" s="439"/>
      <c r="H39" s="439"/>
      <c r="I39" s="444"/>
    </row>
    <row r="40" spans="1:9" ht="15">
      <c r="A40" s="445" t="s">
        <v>572</v>
      </c>
      <c r="B40" s="836"/>
      <c r="C40" s="836"/>
      <c r="D40" s="836"/>
      <c r="E40" s="836"/>
      <c r="F40" s="836"/>
      <c r="G40" s="841" t="s">
        <v>671</v>
      </c>
      <c r="H40" s="841"/>
      <c r="I40" s="841"/>
    </row>
    <row r="41" spans="1:9" ht="12.75">
      <c r="A41" s="444"/>
      <c r="B41" s="845" t="s">
        <v>672</v>
      </c>
      <c r="C41" s="845"/>
      <c r="D41" s="845"/>
      <c r="E41" s="845"/>
      <c r="F41" s="845"/>
      <c r="G41" s="843"/>
      <c r="H41" s="843"/>
      <c r="I41" s="843"/>
    </row>
    <row r="42" spans="1:9" ht="12.75">
      <c r="A42" s="444"/>
      <c r="B42" s="440"/>
      <c r="C42" s="439"/>
      <c r="D42" s="439"/>
      <c r="E42" s="439"/>
      <c r="F42" s="439"/>
      <c r="G42" s="439"/>
      <c r="H42" s="439"/>
      <c r="I42" s="439"/>
    </row>
    <row r="43" spans="1:13" ht="12.75">
      <c r="A43" s="841" t="s">
        <v>673</v>
      </c>
      <c r="B43" s="848"/>
      <c r="C43" s="848"/>
      <c r="D43" s="848"/>
      <c r="E43" s="848"/>
      <c r="F43" s="848"/>
      <c r="G43" s="849">
        <f>(dateofmeeting)</f>
        <v>0</v>
      </c>
      <c r="H43" s="849"/>
      <c r="I43" s="849"/>
      <c r="J43" s="223"/>
      <c r="K43" s="223"/>
      <c r="L43" s="223"/>
      <c r="M43" s="223"/>
    </row>
    <row r="44" spans="1:9" ht="12.75">
      <c r="A44" s="843"/>
      <c r="B44" s="843"/>
      <c r="C44" s="843"/>
      <c r="D44" s="843"/>
      <c r="E44" s="843"/>
      <c r="F44" s="843"/>
      <c r="G44" s="845" t="s">
        <v>674</v>
      </c>
      <c r="H44" s="845"/>
      <c r="I44" s="845"/>
    </row>
    <row r="45" spans="1:9" ht="12.75">
      <c r="A45" s="439"/>
      <c r="B45" s="439"/>
      <c r="C45" s="439"/>
      <c r="D45" s="439"/>
      <c r="E45" s="439"/>
      <c r="F45" s="439"/>
      <c r="G45" s="440"/>
      <c r="H45" s="439"/>
      <c r="I45" s="439"/>
    </row>
    <row r="46" spans="1:9" ht="12.75">
      <c r="A46" s="441" t="s">
        <v>675</v>
      </c>
      <c r="B46" s="846">
        <f>(meetingplace)</f>
        <v>0</v>
      </c>
      <c r="C46" s="846"/>
      <c r="D46" s="846"/>
      <c r="E46" s="846"/>
      <c r="F46" s="846"/>
      <c r="G46" s="846"/>
      <c r="H46" s="846"/>
      <c r="I46" s="846"/>
    </row>
    <row r="47" spans="1:9" ht="12.75">
      <c r="A47" s="439"/>
      <c r="B47" s="845" t="s">
        <v>676</v>
      </c>
      <c r="C47" s="845"/>
      <c r="D47" s="845"/>
      <c r="E47" s="845"/>
      <c r="F47" s="845"/>
      <c r="G47" s="845"/>
      <c r="H47" s="845"/>
      <c r="I47" s="845"/>
    </row>
    <row r="48" spans="1:9" ht="12.75">
      <c r="A48" s="439"/>
      <c r="B48" s="440"/>
      <c r="C48" s="439"/>
      <c r="D48" s="439"/>
      <c r="E48" s="439"/>
      <c r="F48" s="439"/>
      <c r="G48" s="439"/>
      <c r="H48" s="439"/>
      <c r="I48" s="439"/>
    </row>
    <row r="49" spans="1:9" ht="12.75">
      <c r="A49" s="441" t="s">
        <v>675</v>
      </c>
      <c r="B49" s="846">
        <f>(timeofmeeting)</f>
        <v>0</v>
      </c>
      <c r="C49" s="846"/>
      <c r="D49" s="846"/>
      <c r="E49" s="846"/>
      <c r="F49" s="439"/>
      <c r="G49" s="440"/>
      <c r="H49" s="439"/>
      <c r="I49" s="439"/>
    </row>
    <row r="50" spans="1:9" ht="12.75">
      <c r="A50" s="439"/>
      <c r="B50" s="845" t="s">
        <v>677</v>
      </c>
      <c r="C50" s="845"/>
      <c r="D50" s="845"/>
      <c r="E50" s="845"/>
      <c r="F50" s="439"/>
      <c r="G50" s="440"/>
      <c r="H50" s="439"/>
      <c r="I50" s="439"/>
    </row>
    <row r="51" spans="1:9" ht="12.75">
      <c r="A51" s="439"/>
      <c r="B51" s="440"/>
      <c r="C51" s="439"/>
      <c r="D51" s="439"/>
      <c r="E51" s="439"/>
      <c r="F51" s="439"/>
      <c r="G51" s="440"/>
      <c r="H51" s="439"/>
      <c r="I51" s="439"/>
    </row>
    <row r="52" spans="1:9" ht="12.75">
      <c r="A52" s="439" t="s">
        <v>572</v>
      </c>
      <c r="B52" s="844"/>
      <c r="C52" s="844"/>
      <c r="D52" s="844"/>
      <c r="E52" s="843" t="s">
        <v>678</v>
      </c>
      <c r="F52" s="843"/>
      <c r="G52" s="843"/>
      <c r="H52" s="843"/>
      <c r="I52" s="843"/>
    </row>
    <row r="53" spans="1:9" ht="12.75">
      <c r="A53" s="439"/>
      <c r="B53" s="845" t="s">
        <v>672</v>
      </c>
      <c r="C53" s="845"/>
      <c r="D53" s="845"/>
      <c r="E53" s="439"/>
      <c r="F53" s="439"/>
      <c r="G53" s="440"/>
      <c r="H53" s="439"/>
      <c r="I53" s="439"/>
    </row>
    <row r="54" spans="1:9" ht="12.75">
      <c r="A54" s="844"/>
      <c r="B54" s="844"/>
      <c r="C54" s="844"/>
      <c r="D54" s="844"/>
      <c r="E54" s="844"/>
      <c r="F54" s="844"/>
      <c r="G54" s="844"/>
      <c r="H54" s="439"/>
      <c r="I54" s="439"/>
    </row>
    <row r="55" spans="1:9" ht="12.75">
      <c r="A55" s="845" t="s">
        <v>679</v>
      </c>
      <c r="B55" s="845"/>
      <c r="C55" s="845"/>
      <c r="D55" s="845"/>
      <c r="E55" s="845"/>
      <c r="F55" s="845"/>
      <c r="G55" s="845"/>
      <c r="H55" s="439"/>
      <c r="I55" s="439"/>
    </row>
    <row r="56" spans="1:9" ht="12.75">
      <c r="A56" s="439"/>
      <c r="B56" s="440"/>
      <c r="C56" s="439"/>
      <c r="D56" s="439"/>
      <c r="E56" s="439"/>
      <c r="F56" s="439"/>
      <c r="G56" s="440"/>
      <c r="H56" s="439"/>
      <c r="I56" s="439"/>
    </row>
    <row r="57" spans="1:9" ht="12.75">
      <c r="A57" s="841" t="s">
        <v>638</v>
      </c>
      <c r="B57" s="841"/>
      <c r="C57" s="841"/>
      <c r="D57" s="841"/>
      <c r="E57" s="841"/>
      <c r="F57" s="841"/>
      <c r="G57" s="841"/>
      <c r="H57" s="841"/>
      <c r="I57" s="841"/>
    </row>
    <row r="58" spans="1:9" ht="12.75">
      <c r="A58" s="841" t="s">
        <v>639</v>
      </c>
      <c r="B58" s="841"/>
      <c r="C58" s="841"/>
      <c r="D58" s="841"/>
      <c r="E58" s="841"/>
      <c r="F58" s="841"/>
      <c r="G58" s="841"/>
      <c r="H58" s="841"/>
      <c r="I58" s="841"/>
    </row>
    <row r="59" spans="1:9" ht="12.75">
      <c r="A59" s="838" t="s">
        <v>640</v>
      </c>
      <c r="B59" s="838"/>
      <c r="C59" s="838"/>
      <c r="D59" s="838"/>
      <c r="E59" s="838"/>
      <c r="F59" s="838"/>
      <c r="G59" s="838"/>
      <c r="H59" s="838"/>
      <c r="I59" s="838"/>
    </row>
    <row r="60" spans="1:9" ht="12.75">
      <c r="A60" s="847" t="s">
        <v>547</v>
      </c>
      <c r="B60" s="847"/>
      <c r="C60" s="847"/>
      <c r="D60" s="847"/>
      <c r="E60" s="847"/>
      <c r="F60" s="847"/>
      <c r="G60" s="847"/>
      <c r="H60" s="847"/>
      <c r="I60" s="847"/>
    </row>
    <row r="61" spans="1:9" ht="12.75">
      <c r="A61" s="838" t="s">
        <v>680</v>
      </c>
      <c r="B61" s="838"/>
      <c r="C61" s="838"/>
      <c r="D61" s="838"/>
      <c r="E61" s="838"/>
      <c r="F61" s="838"/>
      <c r="G61" s="838"/>
      <c r="H61" s="838"/>
      <c r="I61" s="838"/>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2020-07-30T16:57:36Z</cp:lastPrinted>
  <dcterms:created xsi:type="dcterms:W3CDTF">2014-05-28T09:15:51Z</dcterms:created>
  <dcterms:modified xsi:type="dcterms:W3CDTF">2020-09-16T14:55:55Z</dcterms:modified>
  <cp:category/>
  <cp:version/>
  <cp:contentType/>
  <cp:contentStatus/>
</cp:coreProperties>
</file>